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4.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codeName="ThisWorkbook"/>
  <mc:AlternateContent xmlns:mc="http://schemas.openxmlformats.org/markup-compatibility/2006">
    <mc:Choice Requires="x15">
      <x15ac:absPath xmlns:x15ac="http://schemas.microsoft.com/office/spreadsheetml/2010/11/ac" url="C:\Users\Shiva naresh\Desktop\"/>
    </mc:Choice>
  </mc:AlternateContent>
  <xr:revisionPtr revIDLastSave="0" documentId="8_{7CF0D7B6-434A-427D-9825-6255C6622E54}" xr6:coauthVersionLast="47" xr6:coauthVersionMax="47" xr10:uidLastSave="{00000000-0000-0000-0000-000000000000}"/>
  <bookViews>
    <workbookView xWindow="-120" yWindow="-120" windowWidth="20730" windowHeight="11160" tabRatio="887" activeTab="5"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state="hidden"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state="hidden"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7" i="34" l="1"/>
  <c r="U17" i="34"/>
  <c r="O17" i="34"/>
  <c r="Q17" i="34" s="1"/>
  <c r="M17" i="34"/>
  <c r="X16" i="34"/>
  <c r="U16" i="34"/>
  <c r="O16" i="34"/>
  <c r="Q16" i="34" s="1"/>
  <c r="M16" i="34"/>
  <c r="X15" i="34"/>
  <c r="U15" i="34"/>
  <c r="O15" i="34"/>
  <c r="Q15" i="34" s="1"/>
  <c r="M15" i="34"/>
  <c r="V17" i="28"/>
  <c r="S17" i="28"/>
  <c r="O17" i="28"/>
  <c r="M17" i="28"/>
  <c r="K17" i="28"/>
  <c r="V16" i="28"/>
  <c r="S16" i="28"/>
  <c r="M16" i="28"/>
  <c r="O16" i="28" s="1"/>
  <c r="K16" i="28"/>
  <c r="V15" i="28"/>
  <c r="S15" i="28"/>
  <c r="M15" i="28"/>
  <c r="O15" i="28" s="1"/>
  <c r="K15" i="28"/>
  <c r="X15" i="6"/>
  <c r="V15" i="6"/>
  <c r="S15" i="6"/>
  <c r="M15" i="6"/>
  <c r="O15" i="6" s="1"/>
  <c r="K15" i="6"/>
  <c r="X17" i="2"/>
  <c r="V17" i="2"/>
  <c r="S17" i="2"/>
  <c r="M17" i="2"/>
  <c r="O17" i="2" s="1"/>
  <c r="K17" i="2"/>
  <c r="X16" i="2"/>
  <c r="V16" i="2"/>
  <c r="S16" i="2"/>
  <c r="M16" i="2"/>
  <c r="O16" i="2" s="1"/>
  <c r="K16" i="2"/>
  <c r="X15" i="2"/>
  <c r="V15" i="2"/>
  <c r="S15" i="2"/>
  <c r="M15" i="2"/>
  <c r="O15" i="2" s="1"/>
  <c r="K15" i="2"/>
  <c r="F16" i="39" l="1"/>
  <c r="N40" i="1" l="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l="1"/>
  <c r="I19" i="34" l="1"/>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19" i="34" l="1"/>
  <c r="L19" i="34"/>
  <c r="K19" i="34"/>
  <c r="J3" i="34"/>
  <c r="V16" i="25"/>
  <c r="AC13" i="11"/>
  <c r="N13" i="5"/>
  <c r="V13" i="5"/>
  <c r="T13" i="3"/>
  <c r="L13" i="2"/>
  <c r="L13" i="4"/>
  <c r="T13" i="4"/>
  <c r="AC13" i="6"/>
  <c r="AC13" i="16"/>
  <c r="AC13" i="14"/>
  <c r="AC13" i="18"/>
  <c r="Z41" i="1"/>
  <c r="K41" i="1"/>
  <c r="J41" i="1"/>
  <c r="I41" i="1"/>
  <c r="H41" i="1"/>
  <c r="M19"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19" i="28"/>
  <c r="U19" i="28"/>
  <c r="R19" i="28"/>
  <c r="Q19" i="28"/>
  <c r="O19" i="28"/>
  <c r="N19" i="28"/>
  <c r="M19" i="28"/>
  <c r="J19" i="28"/>
  <c r="I19" i="28"/>
  <c r="H19"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7" i="6"/>
  <c r="W17" i="6"/>
  <c r="U17" i="6"/>
  <c r="R17" i="6"/>
  <c r="N17" i="6"/>
  <c r="M17" i="6"/>
  <c r="J17" i="6"/>
  <c r="I17" i="6"/>
  <c r="H17"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7" i="6"/>
  <c r="K17" i="6"/>
  <c r="S16" i="4"/>
  <c r="O16" i="4"/>
  <c r="V16" i="22" l="1"/>
  <c r="V16" i="31"/>
  <c r="V16" i="23"/>
  <c r="V16" i="33"/>
  <c r="V16" i="20"/>
  <c r="V16" i="18"/>
  <c r="N13" i="15"/>
  <c r="V13" i="15"/>
  <c r="X17" i="6"/>
  <c r="V17"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7" i="6"/>
  <c r="K16" i="4"/>
  <c r="O16" i="33"/>
  <c r="O16" i="31"/>
  <c r="AF13" i="15" l="1"/>
  <c r="V16" i="10"/>
  <c r="V16" i="3"/>
  <c r="X16" i="4"/>
  <c r="V16" i="4"/>
  <c r="X16" i="3"/>
  <c r="L49" i="1"/>
  <c r="W49" i="1" s="1"/>
  <c r="P49" i="1"/>
  <c r="H15" i="44"/>
  <c r="I16" i="44"/>
  <c r="J56" i="1"/>
  <c r="I15" i="44" s="1"/>
  <c r="I17" i="44"/>
  <c r="Y19" i="2"/>
  <c r="Z14" i="1" s="1"/>
  <c r="W19" i="2"/>
  <c r="U19" i="2"/>
  <c r="R19" i="2"/>
  <c r="S14" i="1" s="1"/>
  <c r="Q19" i="2"/>
  <c r="R14" i="1" s="1"/>
  <c r="J19" i="2"/>
  <c r="K14" i="1" s="1"/>
  <c r="I19" i="2"/>
  <c r="J14" i="1" s="1"/>
  <c r="S19" i="2"/>
  <c r="T14" i="1" s="1"/>
  <c r="K19" i="2"/>
  <c r="L14" i="1" l="1"/>
  <c r="X14" i="1"/>
  <c r="X19" i="2"/>
  <c r="V14" i="1"/>
  <c r="V19" i="2"/>
  <c r="J16" i="44"/>
  <c r="K56" i="1"/>
  <c r="J15" i="44" s="1"/>
  <c r="L54" i="1"/>
  <c r="W54" i="1" s="1"/>
  <c r="V16" i="44" s="1"/>
  <c r="J17" i="44"/>
  <c r="L55" i="1"/>
  <c r="S19" i="28"/>
  <c r="K19" i="28"/>
  <c r="V19" i="28" s="1"/>
  <c r="Y14" i="1" l="1"/>
  <c r="W14" i="1"/>
  <c r="K17" i="44"/>
  <c r="W55" i="1"/>
  <c r="V17" i="44" s="1"/>
  <c r="K16" i="44"/>
  <c r="L56" i="1"/>
  <c r="O19"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19" i="2"/>
  <c r="O14" i="1" s="1"/>
  <c r="M19" i="2"/>
  <c r="N14" i="1" s="1"/>
  <c r="H19"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7"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L16" i="28" l="1"/>
  <c r="N17" i="34"/>
  <c r="T15" i="28"/>
  <c r="N15" i="34"/>
  <c r="T16" i="28"/>
  <c r="L15" i="28"/>
  <c r="L17" i="28"/>
  <c r="N16" i="34"/>
  <c r="T17" i="28"/>
  <c r="V15" i="34"/>
  <c r="V16" i="34"/>
  <c r="V17" i="34"/>
  <c r="L15" i="6"/>
  <c r="T15" i="6"/>
  <c r="L17" i="2"/>
  <c r="T17" i="2"/>
  <c r="L16" i="2"/>
  <c r="T16" i="2"/>
  <c r="T15" i="2"/>
  <c r="L15" i="2"/>
  <c r="M57" i="1"/>
  <c r="U57" i="1"/>
  <c r="L19" i="2"/>
  <c r="T19" i="2"/>
  <c r="N16" i="15"/>
  <c r="V16" i="15"/>
  <c r="U24" i="1"/>
  <c r="M24" i="1"/>
  <c r="L16" i="14"/>
  <c r="T16" i="14"/>
  <c r="M23" i="1"/>
  <c r="U23" i="1"/>
  <c r="L16" i="11"/>
  <c r="T16" i="11"/>
  <c r="M22" i="1"/>
  <c r="U22" i="1"/>
  <c r="L16" i="10"/>
  <c r="T16" i="10"/>
  <c r="M21" i="1"/>
  <c r="U21" i="1"/>
  <c r="L17" i="6"/>
  <c r="T17"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19" i="28"/>
  <c r="L16" i="32"/>
  <c r="T16" i="32"/>
  <c r="L16" i="33"/>
  <c r="L16" i="31"/>
  <c r="T16" i="38"/>
  <c r="L19"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19" i="34"/>
  <c r="O19" i="34"/>
  <c r="N19" i="34"/>
  <c r="P19"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15" i="28" l="1"/>
  <c r="AC15" i="28" s="1"/>
  <c r="R16" i="34"/>
  <c r="AC16" i="34" s="1"/>
  <c r="R15" i="34"/>
  <c r="AC15" i="34" s="1"/>
  <c r="R17" i="34"/>
  <c r="AC17" i="34" s="1"/>
  <c r="P17" i="28"/>
  <c r="AC17" i="28" s="1"/>
  <c r="P16" i="28"/>
  <c r="AC16" i="28" s="1"/>
  <c r="P17" i="2"/>
  <c r="AC17" i="2" s="1"/>
  <c r="P15" i="6"/>
  <c r="AC15" i="6" s="1"/>
  <c r="P15" i="2"/>
  <c r="AC15" i="2" s="1"/>
  <c r="P16" i="2"/>
  <c r="AC16" i="2" s="1"/>
  <c r="Q46" i="1"/>
  <c r="Q47" i="1"/>
  <c r="Q41" i="1"/>
  <c r="Q40" i="1"/>
  <c r="Q32" i="1"/>
  <c r="Q37" i="1"/>
  <c r="P16" i="31"/>
  <c r="P16" i="21"/>
  <c r="P16" i="18"/>
  <c r="P16" i="32"/>
  <c r="P16" i="25"/>
  <c r="P19"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19" i="2"/>
  <c r="R16" i="15"/>
  <c r="Q24" i="1" s="1"/>
  <c r="P16" i="14"/>
  <c r="Q23" i="1" s="1"/>
  <c r="P16" i="11"/>
  <c r="Q22" i="1" s="1"/>
  <c r="P16" i="10"/>
  <c r="Q21" i="1" s="1"/>
  <c r="P17"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19" i="34"/>
  <c r="T3" i="34"/>
  <c r="S19" i="34"/>
  <c r="U3" i="34"/>
  <c r="T19" i="34"/>
  <c r="S3" i="34"/>
  <c r="W16" i="24"/>
  <c r="X16" i="24" s="1"/>
  <c r="R3" i="24"/>
  <c r="T3" i="24"/>
  <c r="Y3" i="24"/>
  <c r="V16" i="24"/>
  <c r="S16" i="24"/>
  <c r="W3" i="24"/>
  <c r="R16" i="24"/>
  <c r="S3" i="24"/>
  <c r="U3" i="24"/>
  <c r="T16" i="24"/>
  <c r="U16" i="24"/>
  <c r="X3" i="24"/>
  <c r="Y16" i="24"/>
  <c r="V3" i="24"/>
  <c r="X3" i="34"/>
  <c r="Y19" i="34"/>
  <c r="W3" i="34"/>
  <c r="Y3" i="34"/>
  <c r="W19" i="34"/>
  <c r="X19" i="34" s="1"/>
  <c r="V3" i="34"/>
  <c r="R3" i="34"/>
  <c r="V19" i="34"/>
  <c r="R19"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<sst xmlns="http://schemas.openxmlformats.org/spreadsheetml/2006/main" count="3001" uniqueCount="729">
  <si>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</si>
  <si>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</si>
  <si>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</si>
  <si>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</si>
  <si>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</si>
  <si>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</si>
  <si>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</si>
  <si>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</si>
  <si>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</si>
  <si>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</si>
  <si>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</si>
  <si>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</si>
  <si>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</si>
  <si>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</si>
  <si>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</si>
  <si>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</si>
  <si>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</si>
  <si>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</si>
  <si>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</si>
  <si>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</si>
  <si>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</si>
  <si>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</si>
  <si>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</si>
  <si>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</si>
  <si>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</si>
  <si>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</si>
  <si>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</si>
  <si>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</si>
  <si>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</si>
  <si>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</si>
  <si>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</si>
  <si>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</si>
  <si>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</si>
  <si>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</si>
  <si>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</si>
  <si>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</si>
  <si>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</si>
  <si>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</si>
  <si>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</si>
  <si>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</si>
  <si>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</si>
  <si>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</si>
  <si>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</si>
  <si>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</si>
  <si>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</si>
  <si>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</si>
  <si>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</si>
  <si>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</si>
  <si>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</si>
  <si>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</si>
  <si>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</si>
  <si>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</si>
  <si>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</si>
  <si>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</si>
  <si>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</si>
  <si>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</si>
  <si>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</si>
  <si>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</si>
  <si>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</si>
  <si>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</si>
  <si>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</si>
  <si>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</si>
  <si>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</si>
  <si>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</si>
  <si>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</si>
  <si>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</si>
  <si>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</si>
  <si>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</si>
  <si>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</si>
  <si>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</si>
  <si>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</si>
  <si>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</si>
  <si>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</si>
  <si>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</si>
  <si>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</si>
  <si>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</si>
  <si>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</si>
  <si>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</si>
  <si>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</si>
  <si>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</si>
  <si>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</si>
  <si>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</si>
  <si>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</si>
  <si>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</si>
  <si>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</si>
  <si>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</si>
  <si>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</si>
  <si>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</si>
  <si>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</si>
  <si>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</si>
  <si>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</si>
  <si>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</si>
  <si>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</si>
  <si>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</si>
  <si>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</si>
  <si>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</si>
  <si>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</si>
  <si>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</si>
  <si>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</si>
  <si>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</si>
  <si>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</si>
  <si>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</si>
  <si>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</si>
  <si>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</si>
  <si>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</si>
  <si>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</si>
  <si>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</si>
  <si>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</si>
  <si>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</si>
  <si>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</si>
  <si>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</si>
  <si>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</si>
  <si>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</si>
  <si>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</si>
  <si>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</si>
  <si>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</si>
  <si>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</si>
  <si>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</si>
  <si>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</si>
  <si>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</si>
  <si>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</si>
  <si>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</si>
  <si>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</si>
  <si>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</si>
  <si>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</si>
  <si>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</si>
  <si>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</si>
  <si>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</si>
  <si>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</si>
  <si>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</si>
  <si>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</si>
  <si>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</si>
  <si>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</si>
  <si>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</si>
  <si>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</si>
  <si>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</si>
  <si>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</si>
  <si>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</si>
  <si>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</si>
  <si>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</si>
  <si>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</si>
  <si>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</si>
  <si>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</si>
  <si>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</si>
  <si>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</si>
  <si>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</si>
  <si>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</si>
  <si>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</si>
  <si>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</si>
  <si>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</si>
  <si>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</si>
  <si>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</si>
  <si>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</si>
  <si>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</si>
  <si>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</si>
  <si>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</si>
  <si>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</si>
  <si>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</si>
  <si>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</si>
  <si>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</si>
  <si>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</si>
  <si>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</si>
  <si>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</si>
  <si>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</si>
  <si>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</si>
  <si>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</si>
  <si>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</si>
  <si>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</si>
  <si>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</si>
  <si>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</si>
  <si>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</si>
  <si>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</si>
  <si>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</si>
  <si>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</si>
  <si>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</si>
  <si>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</si>
  <si>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</si>
  <si>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</si>
  <si>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</si>
  <si>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</si>
  <si>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</si>
  <si>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</si>
  <si>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</si>
  <si>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</si>
  <si>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</si>
  <si>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</si>
  <si>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</si>
  <si>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</si>
  <si>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</si>
  <si>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</si>
  <si>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</si>
  <si>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</si>
  <si>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</si>
  <si>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</si>
  <si>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</si>
  <si>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</si>
  <si>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</si>
  <si>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</si>
  <si>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</si>
  <si>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</si>
  <si>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</si>
  <si>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</si>
  <si>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</si>
  <si>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</si>
  <si>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</si>
  <si>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</si>
  <si>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</si>
  <si>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</si>
  <si>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</si>
  <si>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</si>
  <si>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</si>
  <si>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</si>
  <si>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</si>
  <si>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</si>
  <si>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</si>
  <si>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</si>
  <si>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</si>
  <si>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</si>
  <si>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</si>
  <si>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</si>
  <si>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</si>
  <si>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</si>
  <si>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</si>
  <si>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</si>
  <si>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</si>
  <si>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</si>
  <si>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</si>
  <si>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</si>
  <si>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</si>
  <si>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</si>
  <si>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</si>
  <si>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</si>
  <si>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</si>
  <si>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</si>
  <si>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</si>
  <si>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</si>
  <si>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</si>
  <si>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</si>
  <si>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</si>
  <si>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</si>
  <si>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</si>
  <si>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</si>
  <si>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</si>
  <si>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</si>
  <si>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</si>
  <si>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</si>
  <si>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</si>
  <si>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</si>
  <si>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</si>
  <si>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</si>
  <si>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</si>
  <si>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</si>
  <si>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</si>
  <si>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</si>
  <si>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</si>
  <si>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</si>
  <si>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</si>
  <si>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</si>
  <si>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</si>
  <si>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</si>
  <si>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</si>
  <si>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</si>
  <si>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</si>
  <si>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</si>
  <si>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</si>
  <si>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</si>
  <si>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</si>
  <si>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</si>
  <si>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</si>
  <si>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</si>
  <si>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</si>
  <si>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</si>
  <si>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</si>
  <si>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</si>
  <si>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</si>
  <si>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</si>
  <si>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</si>
  <si>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</si>
  <si>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</si>
  <si>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</si>
  <si>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</si>
  <si>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</si>
  <si>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</si>
  <si>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</si>
  <si>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</si>
  <si>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</si>
  <si>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</si>
  <si>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</si>
  <si>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</si>
  <si>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</si>
  <si>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</si>
  <si>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</si>
  <si>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</si>
  <si>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</si>
  <si>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</si>
  <si>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</si>
  <si>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</si>
  <si>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</si>
  <si>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</si>
  <si>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</si>
  <si>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</si>
  <si>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</si>
  <si>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</si>
  <si>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</si>
  <si>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</si>
  <si>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</si>
  <si>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</si>
  <si>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</si>
  <si>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</si>
  <si>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</si>
  <si>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</si>
  <si>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</si>
  <si>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</si>
  <si>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</si>
  <si>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</si>
  <si>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</si>
  <si>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</si>
  <si>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</si>
  <si>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</si>
  <si>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</si>
  <si>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</si>
  <si>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</si>
  <si>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</si>
  <si>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</si>
  <si>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</si>
  <si>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</si>
  <si>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</si>
  <si>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</si>
  <si>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</si>
  <si>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</si>
  <si>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</si>
  <si>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</si>
  <si>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</si>
  <si>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</si>
  <si>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</si>
  <si>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</si>
  <si>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</si>
  <si>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</si>
  <si>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</si>
  <si>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</si>
  <si>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</si>
  <si>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</si>
  <si>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</si>
  <si>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</si>
  <si>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</si>
  <si>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</si>
  <si>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</si>
  <si>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</si>
  <si>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</si>
  <si>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</si>
  <si>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</si>
  <si>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</si>
  <si>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</si>
  <si>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</si>
  <si>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</si>
  <si>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</si>
  <si>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</si>
  <si>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</si>
  <si>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</si>
  <si>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</si>
  <si>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</si>
  <si>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</si>
  <si>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</si>
  <si>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</si>
  <si>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</si>
  <si>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</si>
  <si>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</si>
  <si>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</si>
  <si>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</si>
  <si>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</si>
  <si>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</si>
  <si>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</si>
  <si>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</si>
  <si>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</si>
  <si>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</si>
  <si>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</si>
  <si>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</si>
  <si>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</si>
  <si>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</si>
  <si>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</si>
  <si>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</si>
  <si>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</si>
  <si>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</si>
  <si>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</si>
  <si>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</si>
  <si>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</si>
  <si>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</si>
  <si>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</si>
  <si>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</si>
  <si>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</si>
  <si>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</si>
  <si>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</si>
  <si>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</si>
  <si>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</si>
  <si>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</si>
  <si>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</si>
  <si>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</si>
  <si>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</si>
  <si>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</si>
  <si>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</si>
  <si>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</si>
  <si>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</si>
  <si>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</si>
  <si>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</si>
  <si>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</si>
  <si>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</si>
  <si>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</si>
  <si>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</si>
  <si>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</si>
  <si>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</si>
  <si>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</si>
  <si>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</si>
  <si>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</si>
  <si>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</si>
  <si>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</si>
  <si>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</si>
  <si>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</si>
  <si>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</si>
  <si>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</si>
  <si>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</si>
  <si>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</si>
  <si>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</si>
  <si>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</si>
  <si>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</si>
  <si>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</si>
  <si>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</si>
  <si>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</si>
  <si>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</si>
  <si>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</si>
  <si>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</si>
  <si>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</si>
  <si>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</si>
  <si>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</si>
  <si>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</si>
  <si>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</si>
  <si>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</si>
  <si>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</si>
  <si>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</si>
  <si>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</si>
  <si>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</si>
  <si>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</si>
  <si>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</si>
  <si>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</si>
  <si>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</si>
  <si>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</si>
  <si>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</si>
  <si>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</si>
  <si>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</si>
  <si>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</si>
  <si>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</si>
  <si>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</si>
  <si>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</si>
  <si>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</si>
  <si>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</si>
  <si>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</si>
  <si>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</si>
  <si>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</si>
  <si>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</si>
  <si>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</si>
  <si>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</si>
  <si>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</si>
  <si>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</si>
  <si>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</si>
  <si>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</si>
  <si>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</si>
  <si>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</si>
  <si>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</si>
  <si>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</si>
  <si>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</si>
  <si>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</si>
  <si>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</si>
  <si>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</si>
  <si>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</si>
  <si>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</si>
  <si>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</si>
  <si>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</si>
  <si>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</si>
  <si>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</si>
  <si>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</si>
  <si>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</si>
  <si>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</si>
  <si>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</si>
  <si>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</si>
  <si>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</si>
  <si>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</si>
  <si>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</si>
  <si>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</si>
  <si>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</si>
  <si>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</si>
  <si>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</si>
  <si>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</si>
  <si>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</si>
  <si>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</si>
  <si>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</si>
  <si>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</si>
  <si>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</si>
  <si>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</si>
  <si>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</si>
  <si>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</si>
  <si>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</si>
  <si>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</si>
  <si>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</si>
  <si>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</si>
  <si>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</si>
  <si>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</si>
  <si>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</si>
  <si>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</si>
  <si>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</si>
  <si>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</si>
  <si>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</si>
  <si>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</si>
  <si>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</si>
  <si>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</si>
  <si>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</si>
  <si>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</si>
  <si>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</si>
  <si>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</si>
  <si>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</si>
  <si>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</si>
  <si>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</si>
  <si>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</si>
  <si>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</si>
  <si>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</si>
  <si>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</si>
  <si>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</si>
  <si>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</si>
  <si>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</si>
  <si>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</si>
  <si>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</si>
  <si>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</si>
  <si>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</si>
  <si>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</si>
  <si>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</si>
  <si>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</si>
  <si>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</si>
  <si>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</si>
  <si>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</si>
  <si>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</si>
  <si>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</si>
  <si>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</si>
  <si>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</si>
  <si>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</si>
  <si>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</si>
  <si>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</si>
  <si>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</si>
  <si>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</si>
  <si>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</si>
  <si>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</si>
  <si>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</si>
  <si>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</si>
  <si>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</si>
  <si>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</si>
  <si>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</si>
  <si>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</si>
  <si>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</si>
  <si>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</si>
  <si>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</si>
  <si>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</si>
  <si>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</si>
  <si>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</si>
  <si>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</si>
  <si>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</si>
  <si>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</si>
  <si>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</si>
  <si>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</si>
  <si>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</si>
  <si>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</si>
  <si>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</si>
  <si>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</si>
  <si>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</si>
  <si>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</si>
  <si>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</si>
  <si>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</si>
  <si>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</si>
  <si>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</si>
  <si>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</si>
  <si>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</si>
  <si>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</si>
  <si>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</si>
  <si>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</si>
  <si>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</si>
  <si>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</si>
  <si>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</si>
  <si>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</si>
  <si>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</si>
  <si>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</si>
  <si>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</si>
  <si>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</si>
  <si>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</si>
  <si>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</si>
  <si>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</si>
  <si>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</si>
  <si>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</si>
  <si>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</si>
  <si>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</si>
  <si>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</si>
  <si>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</si>
  <si>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</si>
  <si>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</si>
  <si>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</si>
  <si>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</si>
  <si>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</si>
  <si>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</si>
  <si>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</si>
  <si>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</si>
  <si>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</si>
  <si>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</si>
  <si>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</si>
  <si>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</si>
  <si>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</si>
  <si>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</si>
  <si>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</si>
  <si>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</si>
  <si>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</si>
  <si>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</si>
  <si>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</si>
  <si>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</si>
  <si>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</si>
  <si>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</si>
  <si>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</si>
  <si>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</si>
  <si>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</si>
  <si>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</si>
  <si>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</si>
  <si>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</si>
  <si>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</si>
  <si>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</si>
  <si>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</si>
  <si>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</si>
  <si>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</si>
  <si>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</si>
  <si>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</si>
  <si>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</si>
  <si>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</si>
  <si>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</si>
  <si>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</si>
  <si>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</si>
  <si>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</si>
  <si>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</si>
  <si>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</si>
  <si>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</si>
  <si>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</si>
  <si>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</si>
  <si>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</si>
  <si>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</si>
  <si>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</si>
  <si>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</si>
  <si>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</si>
  <si>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</si>
  <si>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</si>
  <si>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</si>
  <si>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</si>
  <si>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</si>
  <si>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</si>
  <si>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</si>
  <si>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</si>
  <si>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</si>
  <si>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</si>
  <si>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</si>
  <si>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</si>
  <si>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</si>
  <si>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</si>
  <si>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</si>
  <si>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</si>
  <si>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</si>
  <si>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</si>
  <si>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</si>
  <si>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</si>
  <si>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</si>
  <si>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</si>
  <si>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</si>
  <si>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</si>
  <si>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</si>
  <si>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</si>
  <si>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</si>
  <si>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</si>
  <si>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</si>
  <si>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</si>
  <si>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</si>
  <si>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</si>
  <si>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</si>
  <si>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</si>
  <si>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</si>
  <si>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</si>
  <si>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</si>
  <si>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</si>
  <si>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</si>
  <si>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</si>
  <si>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</si>
  <si>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</si>
  <si>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</si>
  <si>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</si>
  <si>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</si>
  <si>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</si>
  <si>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</si>
  <si>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</si>
  <si>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</si>
  <si>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</si>
  <si>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</si>
  <si>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</si>
  <si>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</si>
  <si>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</si>
  <si>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</si>
  <si>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</si>
  <si>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</si>
  <si>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</si>
  <si>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</si>
  <si>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</si>
  <si>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</si>
  <si>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</si>
  <si>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538891</t>
  </si>
  <si>
    <t>NOTLISTED</t>
  </si>
  <si>
    <t>INE613C01018</t>
  </si>
  <si>
    <t>KANANI INDUSTRIES LIMITED</t>
  </si>
  <si>
    <t>31-12-2021</t>
  </si>
  <si>
    <t>DENNISREDDY THUMMA</t>
  </si>
  <si>
    <t>INNAMMA THUMMA</t>
  </si>
  <si>
    <t>JAGAN MOHAN REDDY THUMMA</t>
  </si>
  <si>
    <t>ACPPT6939C</t>
  </si>
  <si>
    <t>AJLPT7221N</t>
  </si>
  <si>
    <t>ACZPT4012C</t>
  </si>
  <si>
    <t>JOSEPH SUDHEER REDDY THUMMA</t>
  </si>
  <si>
    <t>AWLPT4630L</t>
  </si>
  <si>
    <t>MAHENDRAKUMAR MANILAL CHAUHAN</t>
  </si>
  <si>
    <t>VARSHA CHAUHAN</t>
  </si>
  <si>
    <t>VIJAY MAHENDRA CHAUHAN</t>
  </si>
  <si>
    <t>AONPC9004R</t>
  </si>
  <si>
    <t>AJLPC9500H</t>
  </si>
  <si>
    <t>AFLPC7748H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</si>
</sst>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492">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lignment horizontal="right"/>
    </xf>
    <xf numFmtId="0" fontId="0" fillId="0" borderId="15" xfId="0" applyBorder="1" applyAlignment="1">
      <alignment horizontal="left" vertical="center" indent="2"/>
    </xf>
    <xf numFmtId="0" fontId="0" fillId="0" borderId="15" xfId="0" applyBorder="1" applyAlignment="1">
      <alignment horizontal="left" vertical="center" wrapText="1" indent="2"/>
    </xf>
    <xf numFmtId="0" fontId="0" fillId="6" borderId="0" xfId="0" applyFill="1"/>
    <xf numFmtId="0" fontId="5" fillId="6" borderId="0" xfId="0" applyFont="1" applyFill="1" applyAlignment="1">
      <alignment horizontal="center"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pplyProtection="1">
      <alignment horizontal="center"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0" borderId="11" xfId="0" applyBorder="1"/>
    <xf numFmtId="0" fontId="0" fillId="0" borderId="12" xfId="0" applyBorder="1"/>
    <xf numFmtId="0" fontId="0" fillId="0" borderId="13" xfId="0" applyBorder="1"/>
    <xf numFmtId="165" fontId="0" fillId="9" borderId="4" xfId="0" applyNumberFormat="1" applyFill="1" applyBorder="1" applyAlignment="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lignment horizontal="right"/>
    </xf>
    <xf numFmtId="0" fontId="0" fillId="7" borderId="12" xfId="0" applyFill="1" applyBorder="1"/>
    <xf numFmtId="0" fontId="0" fillId="7" borderId="13" xfId="0" applyFill="1" applyBorder="1"/>
    <xf numFmtId="166" fontId="0" fillId="9" borderId="4" xfId="0" applyNumberFormat="1" applyFill="1" applyBorder="1" applyAlignment="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4" xfId="0" applyBorder="1" applyAlignment="1">
      <alignment wrapText="1"/>
    </xf>
    <xf numFmtId="0" fontId="10" fillId="0" borderId="4" xfId="0" applyFont="1" applyBorder="1"/>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lignment horizontal="center" vertical="center" wrapText="1"/>
    </xf>
    <xf numFmtId="0" fontId="2" fillId="2" borderId="13" xfId="1" applyFill="1" applyBorder="1" applyAlignment="1">
      <alignment horizontal="right" vertical="center"/>
    </xf>
    <xf numFmtId="1" fontId="0" fillId="5" borderId="4" xfId="0" applyNumberFormat="1" applyFill="1" applyBorder="1" applyProtection="1">
      <protection hidden="1"/>
    </xf>
    <xf numFmtId="0" fontId="0" fillId="0" borderId="4" xfId="0" applyBorder="1" applyAlignment="1">
      <alignment horizontal="center"/>
    </xf>
    <xf numFmtId="2" fontId="0" fillId="0" borderId="0" xfId="0" applyNumberFormat="1"/>
    <xf numFmtId="2" fontId="0" fillId="4" borderId="4" xfId="0" applyNumberForma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2" xfId="0" applyFont="1" applyFill="1" applyBorder="1" applyAlignment="1">
      <alignment horizontal="left" vertical="center" wrapText="1" indent="1"/>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9" xfId="0" applyBorder="1" applyProtection="1">
      <protection hidden="1"/>
    </xf>
    <xf numFmtId="0" fontId="0" fillId="0" borderId="12" xfId="0" applyBorder="1" applyProtection="1">
      <protection hidden="1"/>
    </xf>
    <xf numFmtId="0" fontId="0" fillId="0" borderId="13" xfId="0" applyBorder="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xf numFmtId="0" fontId="1" fillId="6" borderId="30" xfId="0" applyFont="1" applyFill="1" applyBorder="1" applyAlignment="1">
      <alignment wrapText="1"/>
    </xf>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0" fontId="0" fillId="6" borderId="17" xfId="0" applyFill="1" applyBorder="1" applyAlignment="1">
      <alignment horizontal="center"/>
    </xf>
    <xf numFmtId="166" fontId="0" fillId="6" borderId="12" xfId="0" applyNumberFormat="1" applyFill="1" applyBorder="1" applyAlignment="1">
      <alignment horizontal="right"/>
    </xf>
    <xf numFmtId="0" fontId="0" fillId="6" borderId="12" xfId="0" applyFill="1" applyBorder="1" applyAlignment="1">
      <alignment horizontal="center"/>
    </xf>
    <xf numFmtId="0" fontId="0" fillId="6" borderId="13" xfId="0" applyFill="1" applyBorder="1" applyAlignment="1">
      <alignment horizontal="center"/>
    </xf>
    <xf numFmtId="0" fontId="0" fillId="8" borderId="0" xfId="0" applyFill="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165" fontId="0" fillId="0" borderId="4" xfId="0" applyNumberFormat="1" applyBorder="1" applyAlignment="1">
      <alignment horizontal="center" vertical="center"/>
    </xf>
    <xf numFmtId="165" fontId="0" fillId="6" borderId="4" xfId="0" applyNumberFormat="1" applyFill="1" applyBorder="1" applyAlignment="1">
      <alignment horizontal="center" vertical="center"/>
    </xf>
    <xf numFmtId="165" fontId="0" fillId="8" borderId="4" xfId="0" applyNumberFormat="1" applyFill="1" applyBorder="1" applyAlignment="1">
      <alignment horizontal="center" vertical="center"/>
    </xf>
    <xf numFmtId="166" fontId="0" fillId="11" borderId="4" xfId="0" applyNumberFormat="1" applyFill="1" applyBorder="1" applyAlignment="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xf numFmtId="0" fontId="24" fillId="0" borderId="12" xfId="0" applyFont="1" applyBorder="1"/>
    <xf numFmtId="0" fontId="24" fillId="0" borderId="13" xfId="0" applyFont="1" applyBorder="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7" fillId="7" borderId="4" xfId="0" applyFont="1" applyFill="1" applyBorder="1" applyAlignment="1">
      <alignment horizontal="center" vertical="center" wrapText="1"/>
    </xf>
    <xf numFmtId="0" fontId="0" fillId="12" borderId="11" xfId="0" applyFill="1" applyBorder="1"/>
    <xf numFmtId="0" fontId="0" fillId="12" borderId="13" xfId="0" applyFill="1" applyBorder="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8" xfId="0" applyBorder="1" applyAlignment="1">
      <alignment horizontal="left" vertical="center" wrapText="1" indent="1"/>
    </xf>
    <xf numFmtId="0" fontId="0" fillId="0" borderId="16" xfId="0" applyBorder="1" applyAlignment="1">
      <alignment horizontal="left" vertical="center" wrapText="1" indent="1"/>
    </xf>
    <xf numFmtId="0" fontId="7" fillId="7" borderId="11" xfId="0" applyFont="1" applyFill="1" applyBorder="1" applyAlignment="1">
      <alignment horizontal="center" vertical="center"/>
    </xf>
    <xf numFmtId="0" fontId="28" fillId="18" borderId="0" xfId="0" applyFont="1" applyFill="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1" fillId="5" borderId="4" xfId="0" applyNumberFormat="1" applyFont="1" applyFill="1" applyBorder="1" applyProtection="1">
      <protection hidden="1"/>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Protection="1">
      <protection locked="0"/>
    </xf>
    <xf numFmtId="0" fontId="0" fillId="0" borderId="0" xfId="0"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49" fontId="0" fillId="13" borderId="18" xfId="0" applyNumberFormat="1" applyFill="1" applyBorder="1" applyAlignment="1">
      <alignment horizontal="center" vertical="center"/>
    </xf>
    <xf numFmtId="0" fontId="0" fillId="11" borderId="14" xfId="0" applyFill="1" applyBorder="1" applyAlignment="1">
      <alignment horizontal="center" vertical="center"/>
    </xf>
    <xf numFmtId="0" fontId="0" fillId="11" borderId="15" xfId="0" applyFill="1" applyBorder="1" applyAlignment="1">
      <alignment horizontal="center" vertical="center"/>
    </xf>
    <xf numFmtId="0" fontId="0" fillId="11" borderId="18" xfId="0" applyFill="1" applyBorder="1" applyAlignment="1">
      <alignment horizontal="center" vertical="center"/>
    </xf>
    <xf numFmtId="0" fontId="0" fillId="11" borderId="45" xfId="0" applyFill="1" applyBorder="1" applyAlignment="1">
      <alignment horizontal="center" vertical="center"/>
    </xf>
    <xf numFmtId="0" fontId="0" fillId="11" borderId="47" xfId="0" applyFill="1" applyBorder="1" applyAlignment="1">
      <alignment horizontal="center" vertical="center"/>
    </xf>
    <xf numFmtId="0" fontId="0" fillId="11" borderId="48" xfId="0" applyFill="1" applyBorder="1" applyAlignment="1">
      <alignment horizontal="center" vertical="center"/>
    </xf>
    <xf numFmtId="165" fontId="0" fillId="11" borderId="4" xfId="0" applyNumberFormat="1" applyFill="1" applyBorder="1" applyAlignment="1">
      <alignment horizontal="right"/>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0" fontId="0" fillId="8" borderId="4" xfId="0" applyFill="1" applyBorder="1" applyProtection="1">
      <protection locked="0"/>
    </xf>
    <xf numFmtId="0" fontId="0" fillId="13" borderId="4" xfId="0" applyFill="1" applyBorder="1" applyAlignment="1">
      <alignment horizontal="right"/>
    </xf>
    <xf numFmtId="0" fontId="0" fillId="8" borderId="4" xfId="0" applyFill="1" applyBorder="1" applyAlignment="1" applyProtection="1">
      <alignment horizontal="left"/>
      <protection locked="0"/>
    </xf>
    <xf numFmtId="165" fontId="0" fillId="11" borderId="4" xfId="0" applyNumberFormat="1" applyFill="1" applyBorder="1" applyAlignment="1" applyProtection="1">
      <alignment horizontal="right"/>
      <protection hidden="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Font="1" applyFill="1" applyBorder="1" applyAlignment="1">
      <alignment horizontal="justify" vertical="center" wrapText="1"/>
    </xf>
    <xf numFmtId="0" fontId="18" fillId="16" borderId="8" xfId="4"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Alignment="1">
      <alignment horizontal="center"/>
    </xf>
    <xf numFmtId="0" fontId="5" fillId="7" borderId="11" xfId="0" applyFont="1" applyFill="1" applyBorder="1" applyAlignment="1">
      <alignment horizontal="center" vertical="center"/>
    </xf>
    <xf numFmtId="0" fontId="5" fillId="7" borderId="13" xfId="0" applyFont="1" applyFill="1" applyBorder="1" applyAlignment="1">
      <alignment horizontal="center" vertical="center"/>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lignment horizontal="center" vertical="center"/>
    </xf>
    <xf numFmtId="4" fontId="0" fillId="4" borderId="36" xfId="0" applyNumberFormat="1" applyFill="1" applyBorder="1" applyAlignment="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ill="1" applyBorder="1" applyAlignment="1">
      <alignment horizontal="center" vertical="center" wrapText="1"/>
    </xf>
    <xf numFmtId="1" fontId="0" fillId="4" borderId="1"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1" fontId="0" fillId="4" borderId="8" xfId="0" applyNumberForma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2" fontId="0" fillId="4" borderId="4" xfId="2" applyNumberFormat="1" applyFont="1" applyFill="1" applyBorder="1" applyAlignment="1">
      <alignment horizontal="center" vertical="center" wrapText="1"/>
    </xf>
    <xf numFmtId="2"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8" borderId="34" xfId="0" applyFont="1" applyFill="1" applyBorder="1" applyAlignment="1">
      <alignment horizontal="center" vertical="center"/>
    </xf>
    <xf numFmtId="0" fontId="0" fillId="4" borderId="12" xfId="0"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4097" name="Button 1" hidden="1">
              <a:extLst>
                <a:ext uri="{63B3BB69-23CF-44E3-9099-C40C66FF867C}">
                  <a14:compatExt spid="_x0000_s4097"/>
                </a:ext>
                <a:ext uri="{FF2B5EF4-FFF2-40B4-BE49-F238E27FC236}">
                  <a16:creationId xmlns:a16="http://schemas.microsoft.com/office/drawing/2014/main" id="{F9AB4FB4-B771-7014-852B-E10F594AB67F}"/>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1247775</xdr:colOff>
          <xdr:row>14</xdr:row>
          <xdr:rowOff>257175</xdr:rowOff>
        </xdr:to>
        <xdr:sp macro="" textlink="">
          <xdr:nvSpPr>
            <xdr:cNvPr id="5121" name="Button 1" hidden="1">
              <a:extLst>
                <a:ext uri="{63B3BB69-23CF-44E3-9099-C40C66FF867C}">
                  <a14:compatExt spid="_x0000_s5121"/>
                </a:ext>
                <a:ext uri="{FF2B5EF4-FFF2-40B4-BE49-F238E27FC236}">
                  <a16:creationId xmlns:a16="http://schemas.microsoft.com/office/drawing/2014/main" id="{7EFA2014-5643-DAFC-35F0-7C92357CCE6C}"/>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15</xdr:row>
          <xdr:rowOff>57150</xdr:rowOff>
        </xdr:from>
        <xdr:to>
          <xdr:col>23</xdr:col>
          <xdr:colOff>1247775</xdr:colOff>
          <xdr:row>15</xdr:row>
          <xdr:rowOff>257175</xdr:rowOff>
        </xdr:to>
        <xdr:sp macro="" textlink="">
          <xdr:nvSpPr>
            <xdr:cNvPr id="5122" name="Button 2" hidden="1">
              <a:extLst>
                <a:ext uri="{63B3BB69-23CF-44E3-9099-C40C66FF867C}">
                  <a14:compatExt spid="_x0000_s5122"/>
                </a:ext>
                <a:ext uri="{FF2B5EF4-FFF2-40B4-BE49-F238E27FC236}">
                  <a16:creationId xmlns:a16="http://schemas.microsoft.com/office/drawing/2014/main" id="{2691E083-11E1-6538-0C5A-3F01D2A9EFBD}"/>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16</xdr:row>
          <xdr:rowOff>57150</xdr:rowOff>
        </xdr:from>
        <xdr:to>
          <xdr:col>23</xdr:col>
          <xdr:colOff>1247775</xdr:colOff>
          <xdr:row>16</xdr:row>
          <xdr:rowOff>257175</xdr:rowOff>
        </xdr:to>
        <xdr:sp macro="" textlink="">
          <xdr:nvSpPr>
            <xdr:cNvPr id="5123" name="Button 3" hidden="1">
              <a:extLst>
                <a:ext uri="{63B3BB69-23CF-44E3-9099-C40C66FF867C}">
                  <a14:compatExt spid="_x0000_s5123"/>
                </a:ext>
                <a:ext uri="{FF2B5EF4-FFF2-40B4-BE49-F238E27FC236}">
                  <a16:creationId xmlns:a16="http://schemas.microsoft.com/office/drawing/2014/main" id="{35C442E4-9FEB-D066-69D7-DC94C0EBC8A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1314450</xdr:colOff>
          <xdr:row>14</xdr:row>
          <xdr:rowOff>257175</xdr:rowOff>
        </xdr:to>
        <xdr:sp macro="" textlink="">
          <xdr:nvSpPr>
            <xdr:cNvPr id="6145" name="Button 1" hidden="1">
              <a:extLst>
                <a:ext uri="{63B3BB69-23CF-44E3-9099-C40C66FF867C}">
                  <a14:compatExt spid="_x0000_s6145"/>
                </a:ext>
                <a:ext uri="{FF2B5EF4-FFF2-40B4-BE49-F238E27FC236}">
                  <a16:creationId xmlns:a16="http://schemas.microsoft.com/office/drawing/2014/main" id="{436B7704-A201-9E22-CC15-5CE6042DDC0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1314450</xdr:colOff>
          <xdr:row>15</xdr:row>
          <xdr:rowOff>257175</xdr:rowOff>
        </xdr:to>
        <xdr:sp macro="" textlink="">
          <xdr:nvSpPr>
            <xdr:cNvPr id="6146" name="Button 2" hidden="1">
              <a:extLst>
                <a:ext uri="{63B3BB69-23CF-44E3-9099-C40C66FF867C}">
                  <a14:compatExt spid="_x0000_s6146"/>
                </a:ext>
                <a:ext uri="{FF2B5EF4-FFF2-40B4-BE49-F238E27FC236}">
                  <a16:creationId xmlns:a16="http://schemas.microsoft.com/office/drawing/2014/main" id="{E07072C0-9359-CC18-DB1B-8DDB16F3BF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1314450</xdr:colOff>
          <xdr:row>16</xdr:row>
          <xdr:rowOff>257175</xdr:rowOff>
        </xdr:to>
        <xdr:sp macro="" textlink="">
          <xdr:nvSpPr>
            <xdr:cNvPr id="6147" name="Button 3" hidden="1">
              <a:extLst>
                <a:ext uri="{63B3BB69-23CF-44E3-9099-C40C66FF867C}">
                  <a14:compatExt spid="_x0000_s6147"/>
                </a:ext>
                <a:ext uri="{FF2B5EF4-FFF2-40B4-BE49-F238E27FC236}">
                  <a16:creationId xmlns:a16="http://schemas.microsoft.com/office/drawing/2014/main" id="{7DBD6ED2-58D2-B920-C941-2BD072A11AB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57150</xdr:colOff>
          <xdr:row>14</xdr:row>
          <xdr:rowOff>57150</xdr:rowOff>
        </xdr:from>
        <xdr:to>
          <xdr:col>25</xdr:col>
          <xdr:colOff>1123950</xdr:colOff>
          <xdr:row>14</xdr:row>
          <xdr:rowOff>257175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2B5D45BD-1E84-5F4C-F291-4CAE74796B8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15</xdr:row>
          <xdr:rowOff>57150</xdr:rowOff>
        </xdr:from>
        <xdr:to>
          <xdr:col>25</xdr:col>
          <xdr:colOff>1123950</xdr:colOff>
          <xdr:row>15</xdr:row>
          <xdr:rowOff>257175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BF7BC873-C141-3159-A21B-2505EC57E8FE}"/>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57150</xdr:colOff>
          <xdr:row>16</xdr:row>
          <xdr:rowOff>57150</xdr:rowOff>
        </xdr:from>
        <xdr:to>
          <xdr:col>25</xdr:col>
          <xdr:colOff>1123950</xdr:colOff>
          <xdr:row>16</xdr:row>
          <xdr:rowOff>257175</xdr:rowOff>
        </xdr:to>
        <xdr:sp macro="" textlink="">
          <xdr:nvSpPr>
            <xdr:cNvPr id="3075" name="Button 3" hidden="1">
              <a:extLst>
                <a:ext uri="{63B3BB69-23CF-44E3-9099-C40C66FF867C}">
                  <a14:compatExt spid="_x0000_s3075"/>
                </a:ext>
                <a:ext uri="{FF2B5EF4-FFF2-40B4-BE49-F238E27FC236}">
                  <a16:creationId xmlns:a16="http://schemas.microsoft.com/office/drawing/2014/main" id="{BB895E5D-9E4C-516F-C144-E648EA496DF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3.vml"/><Relationship Id="rId1" Type="http://schemas.openxmlformats.org/officeDocument/2006/relationships/drawing" Target="../drawings/drawing27.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1.xml"/><Relationship Id="rId1" Type="http://schemas.openxmlformats.org/officeDocument/2006/relationships/printerSettings" Target="../printerSettings/printerSettings1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8"/>
  <sheetViews>
    <sheetView showGridLines="0" topLeftCell="A40" workbookViewId="0">
      <selection activeCell="D50" sqref="D50:J50"/>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30"/>
    </row>
    <row r="3" spans="4:10">
      <c r="I3" s="230"/>
    </row>
    <row r="4" spans="4:10">
      <c r="I4" s="230"/>
    </row>
    <row r="5" spans="4:10">
      <c r="I5" s="230"/>
    </row>
    <row r="6" spans="4:10">
      <c r="E6" s="371" t="s">
        <v>454</v>
      </c>
      <c r="F6" s="372"/>
      <c r="G6" s="372"/>
      <c r="H6" s="372"/>
      <c r="I6" s="373"/>
    </row>
    <row r="7" spans="4:10">
      <c r="E7" s="231" t="s">
        <v>455</v>
      </c>
      <c r="F7" s="374" t="s">
        <v>456</v>
      </c>
      <c r="G7" s="375"/>
      <c r="H7" s="375"/>
      <c r="I7" s="376"/>
    </row>
    <row r="8" spans="4:10">
      <c r="E8" s="231" t="s">
        <v>457</v>
      </c>
      <c r="F8" s="374" t="s">
        <v>458</v>
      </c>
      <c r="G8" s="377"/>
      <c r="H8" s="377"/>
      <c r="I8" s="378"/>
    </row>
    <row r="9" spans="4:10">
      <c r="E9" s="231" t="s">
        <v>459</v>
      </c>
      <c r="F9" s="374" t="s">
        <v>460</v>
      </c>
      <c r="G9" s="377"/>
      <c r="H9" s="377"/>
      <c r="I9" s="378"/>
    </row>
    <row r="10" spans="4:10">
      <c r="E10" s="231" t="s">
        <v>461</v>
      </c>
      <c r="F10" s="374" t="s">
        <v>641</v>
      </c>
      <c r="G10" s="377"/>
      <c r="H10" s="377"/>
      <c r="I10" s="378"/>
    </row>
    <row r="11" spans="4:10">
      <c r="E11" s="231" t="s">
        <v>640</v>
      </c>
      <c r="F11" s="374" t="s">
        <v>489</v>
      </c>
      <c r="G11" s="377"/>
      <c r="H11" s="377"/>
      <c r="I11" s="378"/>
    </row>
    <row r="12" spans="4:10">
      <c r="E12" s="231" t="s">
        <v>644</v>
      </c>
      <c r="F12" s="374" t="s">
        <v>645</v>
      </c>
      <c r="G12" s="377"/>
      <c r="H12" s="377"/>
      <c r="I12" s="378"/>
    </row>
    <row r="13" spans="4:10">
      <c r="I13" s="230"/>
    </row>
    <row r="14" spans="4:10">
      <c r="I14" s="230"/>
    </row>
    <row r="15" spans="4:10">
      <c r="D15" s="379" t="s">
        <v>462</v>
      </c>
      <c r="E15" s="380"/>
      <c r="F15" s="380"/>
      <c r="G15" s="380"/>
      <c r="H15" s="380"/>
      <c r="I15" s="380"/>
      <c r="J15" s="381"/>
    </row>
    <row r="16" spans="4:10" ht="27.75" customHeight="1">
      <c r="D16" s="382" t="s">
        <v>463</v>
      </c>
      <c r="E16" s="382"/>
      <c r="F16" s="382"/>
      <c r="G16" s="382"/>
      <c r="H16" s="382"/>
      <c r="I16" s="382"/>
      <c r="J16" s="382"/>
    </row>
    <row r="17" spans="4:10" ht="45" customHeight="1">
      <c r="D17" s="383" t="s">
        <v>464</v>
      </c>
      <c r="E17" s="383"/>
      <c r="F17" s="383"/>
      <c r="G17" s="383"/>
      <c r="H17" s="383"/>
      <c r="I17" s="383"/>
      <c r="J17" s="383"/>
    </row>
    <row r="18" spans="4:10">
      <c r="D18" s="232"/>
      <c r="E18" s="232"/>
      <c r="F18" s="232"/>
      <c r="G18" s="232"/>
      <c r="H18" s="232"/>
      <c r="I18" s="233"/>
      <c r="J18" s="232"/>
    </row>
    <row r="19" spans="4:10">
      <c r="I19" s="230"/>
    </row>
    <row r="20" spans="4:10" ht="15.75">
      <c r="D20" s="362" t="s">
        <v>465</v>
      </c>
      <c r="E20" s="363"/>
      <c r="F20" s="363"/>
      <c r="G20" s="363"/>
      <c r="H20" s="363"/>
      <c r="I20" s="363"/>
      <c r="J20" s="364"/>
    </row>
    <row r="21" spans="4:10" ht="18" customHeight="1">
      <c r="D21" s="384" t="s">
        <v>466</v>
      </c>
      <c r="E21" s="385"/>
      <c r="F21" s="385"/>
      <c r="G21" s="385"/>
      <c r="H21" s="385"/>
      <c r="I21" s="385"/>
      <c r="J21" s="386"/>
    </row>
    <row r="22" spans="4:10" ht="16.5" customHeight="1">
      <c r="D22" s="387" t="s">
        <v>467</v>
      </c>
      <c r="E22" s="388"/>
      <c r="F22" s="388"/>
      <c r="G22" s="388"/>
      <c r="H22" s="388"/>
      <c r="I22" s="388"/>
      <c r="J22" s="389"/>
    </row>
    <row r="23" spans="4:10" ht="16.5" customHeight="1">
      <c r="D23" s="348" t="s">
        <v>468</v>
      </c>
      <c r="E23" s="349"/>
      <c r="F23" s="349"/>
      <c r="G23" s="349"/>
      <c r="H23" s="349"/>
      <c r="I23" s="349"/>
      <c r="J23" s="350"/>
    </row>
    <row r="24" spans="4:10" ht="18.75" customHeight="1">
      <c r="D24" s="348" t="s">
        <v>469</v>
      </c>
      <c r="E24" s="349"/>
      <c r="F24" s="349"/>
      <c r="G24" s="349"/>
      <c r="H24" s="349"/>
      <c r="I24" s="349"/>
      <c r="J24" s="350"/>
    </row>
    <row r="25" spans="4:10" ht="28.5" customHeight="1">
      <c r="D25" s="351" t="s">
        <v>470</v>
      </c>
      <c r="E25" s="352"/>
      <c r="F25" s="352"/>
      <c r="G25" s="352"/>
      <c r="H25" s="352"/>
      <c r="I25" s="352"/>
      <c r="J25" s="353"/>
    </row>
    <row r="26" spans="4:10">
      <c r="I26" s="230"/>
    </row>
    <row r="27" spans="4:10">
      <c r="I27" s="230"/>
    </row>
    <row r="28" spans="4:10" ht="15.75">
      <c r="D28" s="368" t="s">
        <v>471</v>
      </c>
      <c r="E28" s="369"/>
      <c r="F28" s="369"/>
      <c r="G28" s="369"/>
      <c r="H28" s="369"/>
      <c r="I28" s="369"/>
      <c r="J28" s="370"/>
    </row>
    <row r="29" spans="4:10">
      <c r="D29" s="234">
        <v>1</v>
      </c>
      <c r="E29" s="360" t="s">
        <v>472</v>
      </c>
      <c r="F29" s="361"/>
      <c r="G29" s="361"/>
      <c r="H29" s="361"/>
      <c r="I29" s="361"/>
      <c r="J29" s="237" t="s">
        <v>473</v>
      </c>
    </row>
    <row r="30" spans="4:10">
      <c r="D30" s="234">
        <v>2</v>
      </c>
      <c r="E30" s="360" t="s">
        <v>490</v>
      </c>
      <c r="F30" s="361"/>
      <c r="G30" s="361"/>
      <c r="H30" s="361"/>
      <c r="I30" s="361"/>
      <c r="J30" s="237" t="s">
        <v>490</v>
      </c>
    </row>
    <row r="31" spans="4:10">
      <c r="D31" s="234">
        <v>3</v>
      </c>
      <c r="E31" s="360" t="s">
        <v>491</v>
      </c>
      <c r="F31" s="361"/>
      <c r="G31" s="361"/>
      <c r="H31" s="361"/>
      <c r="I31" s="361"/>
      <c r="J31" s="237" t="s">
        <v>491</v>
      </c>
    </row>
    <row r="32" spans="4:10">
      <c r="D32" s="234">
        <v>4</v>
      </c>
      <c r="E32" s="360" t="s">
        <v>492</v>
      </c>
      <c r="F32" s="361"/>
      <c r="G32" s="361"/>
      <c r="H32" s="361"/>
      <c r="I32" s="361"/>
      <c r="J32" s="237" t="s">
        <v>492</v>
      </c>
    </row>
    <row r="33" spans="4:10">
      <c r="D33" s="235"/>
      <c r="E33" s="235"/>
      <c r="F33" s="235"/>
      <c r="G33" s="235"/>
      <c r="H33" s="235"/>
      <c r="I33" s="236"/>
      <c r="J33" s="235"/>
    </row>
    <row r="34" spans="4:10">
      <c r="D34" s="235"/>
      <c r="E34" s="235"/>
      <c r="F34" s="235"/>
      <c r="G34" s="235"/>
      <c r="H34" s="235"/>
      <c r="I34" s="236"/>
      <c r="J34" s="235"/>
    </row>
    <row r="35" spans="4:10" ht="15.75">
      <c r="D35" s="362" t="s">
        <v>638</v>
      </c>
      <c r="E35" s="363"/>
      <c r="F35" s="363"/>
      <c r="G35" s="363"/>
      <c r="H35" s="363"/>
      <c r="I35" s="363"/>
      <c r="J35" s="364"/>
    </row>
    <row r="36" spans="4:10" ht="30" customHeight="1">
      <c r="D36" s="365" t="s">
        <v>639</v>
      </c>
      <c r="E36" s="366"/>
      <c r="F36" s="366"/>
      <c r="G36" s="366"/>
      <c r="H36" s="366"/>
      <c r="I36" s="366"/>
      <c r="J36" s="367"/>
    </row>
    <row r="37" spans="4:10">
      <c r="D37" s="235"/>
      <c r="E37" s="235"/>
      <c r="F37" s="235"/>
      <c r="G37" s="235"/>
      <c r="H37" s="235"/>
      <c r="I37" s="236"/>
      <c r="J37" s="235"/>
    </row>
    <row r="38" spans="4:10">
      <c r="D38" s="235"/>
      <c r="E38" s="235"/>
      <c r="F38" s="235"/>
      <c r="G38" s="235"/>
      <c r="H38" s="235"/>
      <c r="I38" s="236"/>
      <c r="J38" s="235"/>
    </row>
    <row r="39" spans="4:10">
      <c r="I39" s="230"/>
    </row>
    <row r="40" spans="4:10" ht="18" customHeight="1">
      <c r="D40" s="362" t="s">
        <v>642</v>
      </c>
      <c r="E40" s="363"/>
      <c r="F40" s="363"/>
      <c r="G40" s="363"/>
      <c r="H40" s="363"/>
      <c r="I40" s="363"/>
      <c r="J40" s="364"/>
    </row>
    <row r="41" spans="4:10" ht="60" customHeight="1">
      <c r="D41" s="394" t="s">
        <v>493</v>
      </c>
      <c r="E41" s="395"/>
      <c r="F41" s="395"/>
      <c r="G41" s="395"/>
      <c r="H41" s="395"/>
      <c r="I41" s="395"/>
      <c r="J41" s="396"/>
    </row>
    <row r="42" spans="4:10" ht="49.5" customHeight="1">
      <c r="D42" s="397" t="s">
        <v>474</v>
      </c>
      <c r="E42" s="398"/>
      <c r="F42" s="398"/>
      <c r="G42" s="398"/>
      <c r="H42" s="398"/>
      <c r="I42" s="398"/>
      <c r="J42" s="399"/>
    </row>
    <row r="43" spans="4:10" ht="53.25" customHeight="1">
      <c r="D43" s="397" t="s">
        <v>475</v>
      </c>
      <c r="E43" s="398"/>
      <c r="F43" s="398"/>
      <c r="G43" s="398"/>
      <c r="H43" s="398"/>
      <c r="I43" s="398"/>
      <c r="J43" s="399"/>
    </row>
    <row r="44" spans="4:10" ht="30" customHeight="1">
      <c r="D44" s="384" t="s">
        <v>476</v>
      </c>
      <c r="E44" s="400"/>
      <c r="F44" s="400"/>
      <c r="G44" s="400"/>
      <c r="H44" s="400"/>
      <c r="I44" s="400"/>
      <c r="J44" s="401"/>
    </row>
    <row r="45" spans="4:10" ht="56.25" customHeight="1">
      <c r="D45" s="354" t="s">
        <v>477</v>
      </c>
      <c r="E45" s="355"/>
      <c r="F45" s="355"/>
      <c r="G45" s="355"/>
      <c r="H45" s="355"/>
      <c r="I45" s="355"/>
      <c r="J45" s="356"/>
    </row>
    <row r="46" spans="4:10" ht="84.75" customHeight="1">
      <c r="D46" s="354" t="s">
        <v>478</v>
      </c>
      <c r="E46" s="355"/>
      <c r="F46" s="355"/>
      <c r="G46" s="355"/>
      <c r="H46" s="355"/>
      <c r="I46" s="355"/>
      <c r="J46" s="356"/>
    </row>
    <row r="47" spans="4:10" ht="61.5" customHeight="1">
      <c r="D47" s="357" t="s">
        <v>479</v>
      </c>
      <c r="E47" s="358"/>
      <c r="F47" s="358"/>
      <c r="G47" s="358"/>
      <c r="H47" s="358"/>
      <c r="I47" s="358"/>
      <c r="J47" s="359"/>
    </row>
    <row r="48" spans="4:10">
      <c r="I48" s="230"/>
    </row>
    <row r="49" spans="4:10">
      <c r="I49" s="230"/>
    </row>
    <row r="50" spans="4:10" ht="15.75">
      <c r="D50" s="368" t="s">
        <v>643</v>
      </c>
      <c r="E50" s="369"/>
      <c r="F50" s="369"/>
      <c r="G50" s="369"/>
      <c r="H50" s="369"/>
      <c r="I50" s="369"/>
      <c r="J50" s="370"/>
    </row>
    <row r="51" spans="4:10" ht="20.100000000000001" customHeight="1">
      <c r="D51" s="391" t="s">
        <v>480</v>
      </c>
      <c r="E51" s="391"/>
      <c r="F51" s="391"/>
      <c r="G51" s="391"/>
      <c r="H51" s="391"/>
      <c r="I51" s="391"/>
      <c r="J51" s="391"/>
    </row>
    <row r="52" spans="4:10" ht="20.100000000000001" customHeight="1">
      <c r="D52" s="391" t="s">
        <v>481</v>
      </c>
      <c r="E52" s="391"/>
      <c r="F52" s="391"/>
      <c r="G52" s="391"/>
      <c r="H52" s="391"/>
      <c r="I52" s="391"/>
      <c r="J52" s="391"/>
    </row>
    <row r="53" spans="4:10" ht="20.100000000000001" customHeight="1">
      <c r="D53" s="391" t="s">
        <v>482</v>
      </c>
      <c r="E53" s="391"/>
      <c r="F53" s="391"/>
      <c r="G53" s="391"/>
      <c r="H53" s="391"/>
      <c r="I53" s="391"/>
      <c r="J53" s="391"/>
    </row>
    <row r="54" spans="4:10" ht="42" customHeight="1">
      <c r="D54" s="391" t="s">
        <v>483</v>
      </c>
      <c r="E54" s="391"/>
      <c r="F54" s="391"/>
      <c r="G54" s="391"/>
      <c r="H54" s="391"/>
      <c r="I54" s="391"/>
      <c r="J54" s="391"/>
    </row>
    <row r="55" spans="4:10" ht="38.25" customHeight="1">
      <c r="D55" s="391" t="s">
        <v>484</v>
      </c>
      <c r="E55" s="391"/>
      <c r="F55" s="391"/>
      <c r="G55" s="391"/>
      <c r="H55" s="391"/>
      <c r="I55" s="391"/>
      <c r="J55" s="391"/>
    </row>
    <row r="56" spans="4:10" ht="38.25" customHeight="1">
      <c r="D56" s="392" t="s">
        <v>485</v>
      </c>
      <c r="E56" s="391"/>
      <c r="F56" s="391"/>
      <c r="G56" s="391"/>
      <c r="H56" s="391"/>
      <c r="I56" s="391"/>
      <c r="J56" s="391"/>
    </row>
    <row r="57" spans="4:10" ht="38.25" customHeight="1">
      <c r="D57" s="392" t="s">
        <v>486</v>
      </c>
      <c r="E57" s="391"/>
      <c r="F57" s="391"/>
      <c r="G57" s="391"/>
      <c r="H57" s="391"/>
      <c r="I57" s="391"/>
      <c r="J57" s="391"/>
    </row>
    <row r="58" spans="4:10" ht="25.5" customHeight="1">
      <c r="D58" s="393" t="s">
        <v>487</v>
      </c>
      <c r="E58" s="390"/>
      <c r="F58" s="390"/>
      <c r="G58" s="390"/>
      <c r="H58" s="390"/>
      <c r="I58" s="390"/>
      <c r="J58" s="390"/>
    </row>
    <row r="59" spans="4:10" ht="27.75" customHeight="1">
      <c r="D59" s="390" t="s">
        <v>488</v>
      </c>
      <c r="E59" s="390"/>
      <c r="F59" s="390"/>
      <c r="G59" s="390"/>
      <c r="H59" s="390"/>
      <c r="I59" s="390"/>
      <c r="J59" s="390"/>
    </row>
    <row r="60" spans="4:10">
      <c r="I60" s="230"/>
    </row>
    <row r="61" spans="4:10">
      <c r="I61" s="230"/>
    </row>
    <row r="62" spans="4:10">
      <c r="I62" s="230"/>
    </row>
    <row r="63" spans="4:10" ht="15" customHeight="1"/>
    <row r="64" spans="4:10" ht="15" customHeight="1"/>
    <row r="65" ht="15" customHeight="1"/>
    <row r="66" ht="15" customHeight="1"/>
    <row r="67" ht="15" customHeight="1"/>
    <row r="68" ht="15" customHeight="1"/>
  </sheetData>
  <sheetProtection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xr:uid="{00000000-0004-0000-0000-000000000000}"/>
    <hyperlink ref="J31" location="Summary!A1" display="Summary" xr:uid="{00000000-0004-0000-0000-000001000000}"/>
    <hyperlink ref="J32" location="'Shareholding Pattern'!A1" display="Shareholding Pattern" xr:uid="{00000000-0004-0000-0000-000002000000}"/>
    <hyperlink ref="J29" location="GeneralInfo!A1" display="General Info" xr:uid="{00000000-0004-0000-0000-000003000000}"/>
    <hyperlink ref="F7:I7" location="Index!D15" display="Overview" xr:uid="{00000000-0004-0000-0000-000004000000}"/>
    <hyperlink ref="F8:I8" location="Index!D20" display="Before you begin" xr:uid="{00000000-0004-0000-0000-000005000000}"/>
    <hyperlink ref="F9:I9" location="Index!D28" display="Index" xr:uid="{00000000-0004-0000-0000-000006000000}"/>
    <hyperlink ref="F12:I12" location="Index!D50" display="Fill up the Shareholding Pattern" xr:uid="{00000000-0004-0000-0000-000007000000}"/>
    <hyperlink ref="F10" location="Index!D34" display="Import XBRL file" xr:uid="{00000000-0004-0000-0000-000008000000}"/>
    <hyperlink ref="F10:I10" location="Index!D35" display="Import XBRL file" xr:uid="{00000000-0004-0000-0000-000009000000}"/>
    <hyperlink ref="F11:I11" location="Index!D40" display="Steps for filing Shareholding Pattern" xr:uid="{00000000-0004-0000-0000-00000A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13</v>
      </c>
      <c r="X9" s="414"/>
      <c r="Y9" s="414" t="s">
        <v>14</v>
      </c>
      <c r="Z9" s="414" t="s">
        <v>499</v>
      </c>
      <c r="AA9" s="415" t="s">
        <v>517</v>
      </c>
      <c r="AR9" t="s">
        <v>395</v>
      </c>
    </row>
    <row r="10" spans="5:45"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Y10" s="414"/>
      <c r="Z10" s="414"/>
      <c r="AA10" s="416"/>
      <c r="AR10" t="s">
        <v>396</v>
      </c>
    </row>
    <row r="11" spans="5:45"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27" t="s">
        <v>20</v>
      </c>
      <c r="X11" s="27" t="s">
        <v>21</v>
      </c>
      <c r="Y11" s="414"/>
      <c r="Z11" s="414"/>
      <c r="AA11" s="417"/>
      <c r="AR11" t="s">
        <v>397</v>
      </c>
    </row>
    <row r="12" spans="5:45" ht="24.75" customHeight="1">
      <c r="E12" s="8" t="s">
        <v>81</v>
      </c>
      <c r="F12" s="43" t="s">
        <v>31</v>
      </c>
      <c r="G12" s="25"/>
      <c r="H12" s="25"/>
      <c r="I12" s="25"/>
      <c r="J12" s="25"/>
      <c r="K12" s="25"/>
      <c r="L12" s="25"/>
      <c r="M12" s="25"/>
      <c r="N12" s="25"/>
      <c r="O12" s="25"/>
      <c r="P12" s="25"/>
      <c r="Q12" s="25"/>
      <c r="R12" s="25"/>
      <c r="S12" s="25"/>
      <c r="T12" s="25"/>
      <c r="U12" s="25"/>
      <c r="V12" s="25"/>
      <c r="W12" s="25"/>
      <c r="X12" s="25"/>
      <c r="Y12" s="25"/>
      <c r="Z12" s="25"/>
      <c r="AA12" s="26"/>
      <c r="AR12" t="s">
        <v>398</v>
      </c>
    </row>
    <row r="13" spans="5:45" s="10" customFormat="1" ht="21.75" hidden="1" customHeight="1">
      <c r="E13" s="53"/>
      <c r="F13" s="9"/>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4"/>
      <c r="AA13" s="282"/>
      <c r="AC13" s="10">
        <f>IF(SUM(H13:Y13)&gt;0,1,0)</f>
        <v>0</v>
      </c>
      <c r="AD13" s="10" t="str">
        <f>IF(COUNT(H15:$Y$14999)=0,"",SUM(AC1:AC65533))</f>
        <v/>
      </c>
      <c r="AR13" s="10" t="s">
        <v>399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400</v>
      </c>
    </row>
    <row r="15" spans="5:45" ht="1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1" t="s">
        <v>450</v>
      </c>
      <c r="G16" s="51"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Pattern'!$L$57*100,2),""),0)</f>
        <v/>
      </c>
      <c r="M16" s="29" t="str">
        <f>+IFERROR(IF(COUNT(M14:M15),ROUND(SUM(M14:M15),0),""),"")</f>
        <v/>
      </c>
      <c r="N16" s="29" t="str">
        <f>+IFERROR(IF(COUNT(N14:N15),ROUND(SUM(N14:N15),0),""),"")</f>
        <v/>
      </c>
      <c r="O16" s="29" t="str">
        <f>+IFERROR(IF(COUNT(O14:O15),ROUND(SUM(O14:O15),0),""),"")</f>
        <v/>
      </c>
      <c r="P16" s="14" t="str">
        <f>+IFERROR(IF(COUNT(O16),ROUND(O16/('Shareholding Pattern'!$P$58)*100,2),""),0)</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xr:uid="{00000000-0002-0000-0900-000000000000}">
      <formula1>H13</formula1>
    </dataValidation>
    <dataValidation type="whole" operator="lessThanOrEqual" allowBlank="1" showInputMessage="1" showErrorMessage="1" sqref="U13" xr:uid="{00000000-0002-0000-0900-000001000000}">
      <formula1>H13</formula1>
    </dataValidation>
    <dataValidation type="whole" operator="lessThanOrEqual" allowBlank="1" showInputMessage="1" showErrorMessage="1" sqref="Y13" xr:uid="{00000000-0002-0000-0900-000002000000}">
      <formula1>K13</formula1>
    </dataValidation>
    <dataValidation type="textLength" operator="equal" allowBlank="1" showInputMessage="1" showErrorMessage="1" prompt="[A-Z][A-Z][A-Z][A-Z][A-Z][0-9][0-9][0-9][0-9][A-Z]_x000a__x000a_In absence of PAN write : ZZZZZ9999Z" sqref="G13" xr:uid="{00000000-0002-0000-0900-000003000000}">
      <formula1>10</formula1>
    </dataValidation>
    <dataValidation type="whole" operator="greaterThanOrEqual" allowBlank="1" showInputMessage="1" showErrorMessage="1" sqref="Q13:R13 M13:N13 H13:J13" xr:uid="{00000000-0002-0000-0900-000004000000}">
      <formula1>0</formula1>
    </dataValidation>
    <dataValidation type="list" allowBlank="1" showInputMessage="1" showErrorMessage="1" sqref="AA13" xr:uid="{00000000-0002-0000-0900-000005000000}">
      <formula1>$AR$2:$AS$2</formula1>
    </dataValidation>
  </dataValidations>
  <hyperlinks>
    <hyperlink ref="G16" location="'Shareholding Pattern'!F16" display="Total" xr:uid="{00000000-0004-0000-0900-000000000000}"/>
    <hyperlink ref="F16" location="'Shareholding Pattern'!F16"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7"/>
  </sheetPr>
  <dimension ref="A1:XFC16"/>
  <sheetViews>
    <sheetView showGridLines="0" topLeftCell="A7" zoomScale="85" zoomScaleNormal="85" workbookViewId="0">
      <selection activeCell="D19" sqref="D19:AF19"/>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17.140625" style="252" customWidth="1"/>
    <col min="30" max="30" width="3" style="252" customWidth="1"/>
    <col min="31" max="16383" width="1" hidden="1"/>
    <col min="16384" max="16384" width="2.28515625" hidden="1" customWidth="1"/>
  </cols>
  <sheetData>
    <row r="1" spans="4:53" hidden="1">
      <c r="I1">
        <v>0</v>
      </c>
      <c r="AC1"/>
      <c r="AD1"/>
      <c r="AR1"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498</v>
      </c>
      <c r="AZ2" t="s">
        <v>519</v>
      </c>
      <c r="BA2" t="s">
        <v>520</v>
      </c>
    </row>
    <row r="3" spans="4:53" hidden="1">
      <c r="AC3"/>
      <c r="AD3"/>
      <c r="AR3" t="s">
        <v>441</v>
      </c>
    </row>
    <row r="4" spans="4:53" hidden="1">
      <c r="AC4"/>
      <c r="AD4"/>
      <c r="AR4" t="s">
        <v>393</v>
      </c>
    </row>
    <row r="5" spans="4:53" hidden="1">
      <c r="AC5"/>
      <c r="AD5"/>
      <c r="AR5" t="s">
        <v>442</v>
      </c>
    </row>
    <row r="6" spans="4:53" hidden="1">
      <c r="AC6"/>
      <c r="AD6"/>
      <c r="AR6" t="s">
        <v>401</v>
      </c>
    </row>
    <row r="7" spans="4:53" ht="15" customHeight="1">
      <c r="AC7"/>
      <c r="AD7"/>
    </row>
    <row r="8" spans="4:53" ht="15" customHeight="1">
      <c r="AC8"/>
      <c r="AD8"/>
    </row>
    <row r="9" spans="4:53" ht="29.25" customHeight="1">
      <c r="D9" s="415" t="s">
        <v>137</v>
      </c>
      <c r="E9" s="414" t="s">
        <v>34</v>
      </c>
      <c r="F9" s="414"/>
      <c r="G9" s="415" t="s">
        <v>136</v>
      </c>
      <c r="H9" s="414" t="s">
        <v>1</v>
      </c>
      <c r="I9" s="414" t="s">
        <v>426</v>
      </c>
      <c r="J9" s="414" t="s">
        <v>3</v>
      </c>
      <c r="K9" s="414" t="s">
        <v>4</v>
      </c>
      <c r="L9" s="414" t="s">
        <v>5</v>
      </c>
      <c r="M9" s="414" t="s">
        <v>6</v>
      </c>
      <c r="N9" s="414" t="s">
        <v>7</v>
      </c>
      <c r="O9" s="414" t="s">
        <v>8</v>
      </c>
      <c r="P9" s="414"/>
      <c r="Q9" s="414"/>
      <c r="R9" s="414"/>
      <c r="S9" s="414" t="s">
        <v>9</v>
      </c>
      <c r="T9" s="415" t="s">
        <v>505</v>
      </c>
      <c r="U9" s="415" t="s">
        <v>134</v>
      </c>
      <c r="V9" s="414" t="s">
        <v>107</v>
      </c>
      <c r="W9" s="414" t="s">
        <v>12</v>
      </c>
      <c r="X9" s="414"/>
      <c r="Y9" s="414" t="s">
        <v>13</v>
      </c>
      <c r="Z9" s="414"/>
      <c r="AA9" s="414" t="s">
        <v>14</v>
      </c>
      <c r="AB9" s="414" t="s">
        <v>499</v>
      </c>
      <c r="AC9" s="415" t="s">
        <v>517</v>
      </c>
      <c r="AD9"/>
      <c r="AV9" t="s">
        <v>34</v>
      </c>
    </row>
    <row r="10" spans="4:53" ht="31.5" customHeight="1">
      <c r="D10" s="416"/>
      <c r="E10" s="414"/>
      <c r="F10" s="414"/>
      <c r="G10" s="416"/>
      <c r="H10" s="414"/>
      <c r="I10" s="414"/>
      <c r="J10" s="414"/>
      <c r="K10" s="414"/>
      <c r="L10" s="414"/>
      <c r="M10" s="414"/>
      <c r="N10" s="414"/>
      <c r="O10" s="414" t="s">
        <v>15</v>
      </c>
      <c r="P10" s="414"/>
      <c r="Q10" s="414"/>
      <c r="R10" s="414" t="s">
        <v>16</v>
      </c>
      <c r="S10" s="414"/>
      <c r="T10" s="416"/>
      <c r="U10" s="416"/>
      <c r="V10" s="414"/>
      <c r="W10" s="414"/>
      <c r="X10" s="414"/>
      <c r="Y10" s="414"/>
      <c r="Z10" s="414"/>
      <c r="AA10" s="414"/>
      <c r="AB10" s="414"/>
      <c r="AC10" s="416"/>
      <c r="AD10"/>
      <c r="AV10" t="s">
        <v>437</v>
      </c>
    </row>
    <row r="11" spans="4:53" ht="78.75" customHeight="1">
      <c r="D11" s="417"/>
      <c r="E11" s="414"/>
      <c r="F11" s="414"/>
      <c r="G11" s="417"/>
      <c r="H11" s="414"/>
      <c r="I11" s="414"/>
      <c r="J11" s="414"/>
      <c r="K11" s="414"/>
      <c r="L11" s="414"/>
      <c r="M11" s="414"/>
      <c r="N11" s="414"/>
      <c r="O11" s="27" t="s">
        <v>17</v>
      </c>
      <c r="P11" s="27" t="s">
        <v>18</v>
      </c>
      <c r="Q11" s="27" t="s">
        <v>19</v>
      </c>
      <c r="R11" s="414"/>
      <c r="S11" s="414"/>
      <c r="T11" s="417"/>
      <c r="U11" s="417"/>
      <c r="V11" s="414"/>
      <c r="W11" s="27" t="s">
        <v>20</v>
      </c>
      <c r="X11" s="27" t="s">
        <v>21</v>
      </c>
      <c r="Y11" s="27" t="s">
        <v>20</v>
      </c>
      <c r="Z11" s="27" t="s">
        <v>21</v>
      </c>
      <c r="AA11" s="414"/>
      <c r="AB11" s="414"/>
      <c r="AC11" s="417"/>
      <c r="AD11"/>
    </row>
    <row r="12" spans="4:53" ht="24" customHeight="1">
      <c r="D12" s="8" t="s">
        <v>82</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70"/>
      <c r="F13" s="64"/>
      <c r="G13" s="64"/>
      <c r="H13" s="13"/>
      <c r="I13" s="13"/>
      <c r="J13" s="13"/>
      <c r="K13" s="38"/>
      <c r="L13" s="38"/>
      <c r="M13" s="201" t="str">
        <f>+IFERROR(IF(COUNT(J13:L13),ROUND(SUM(J13:L13),0),""),"")</f>
        <v/>
      </c>
      <c r="N13" s="199" t="str">
        <f>+IFERROR(IF(COUNT(M13),ROUND(M13/'Shareholding Pattern'!$L$57*100,2),""),0)</f>
        <v/>
      </c>
      <c r="O13" s="240" t="str">
        <f>IF(J13="","",J13)</f>
        <v/>
      </c>
      <c r="P13" s="173"/>
      <c r="Q13" s="200" t="str">
        <f>+IFERROR(IF(COUNT(O13:P13),ROUND(SUM(O13,P13),2),""),"")</f>
        <v/>
      </c>
      <c r="R13" s="199" t="str">
        <f>+IFERROR(IF(COUNT(Q13),ROUND(Q13/('Shareholding Pattern'!$P$58)*100,2),""),0)</f>
        <v/>
      </c>
      <c r="S13" s="38"/>
      <c r="T13" s="38"/>
      <c r="U13" s="202" t="str">
        <f>+IFERROR(IF(COUNT(S13:T13),ROUND(SUM(S13:T13),0),""),"")</f>
        <v/>
      </c>
      <c r="V13" s="199" t="str">
        <f>+IFERROR(IF(COUNT(M13,U13),ROUND(SUM(U13,M13)/SUM('Shareholding Pattern'!$L$57,'Shareholding Pattern'!$T$57)*100,2),""),0)</f>
        <v/>
      </c>
      <c r="W13" s="38"/>
      <c r="X13" s="199" t="str">
        <f>+IFERROR(IF(COUNT(W13),ROUND(SUM(W13)/SUM(M13)*100,2),""),0)</f>
        <v/>
      </c>
      <c r="Y13" s="38"/>
      <c r="Z13" s="199" t="str">
        <f>+IFERROR(IF(COUNT(Y13),ROUND(SUM(Y13)/SUM(M13)*100,2),""),0)</f>
        <v/>
      </c>
      <c r="AA13" s="177"/>
      <c r="AB13" s="245"/>
      <c r="AC13" s="281"/>
      <c r="AD13" s="251" t="str">
        <f>IF(COUNT(H15:$AA$14999)=0,"",SUM(AC1:AC65533))</f>
        <v/>
      </c>
      <c r="AF13" s="319">
        <f>IF(SUM(I13:AA13)&gt;0,1,0)</f>
        <v>0</v>
      </c>
      <c r="AG13" s="319" t="str">
        <f>IF(COUNT(H15:$AA$14993)=0,"",SUM(AF1:AF65527))</f>
        <v/>
      </c>
    </row>
    <row r="14" spans="4:53" ht="24.75" customHeight="1">
      <c r="D14" s="73"/>
      <c r="E14" s="35"/>
      <c r="F14" s="35"/>
      <c r="G14" s="35"/>
      <c r="H14" s="35"/>
      <c r="I14" s="35"/>
      <c r="J14" s="35"/>
      <c r="K14" s="35"/>
      <c r="L14" s="35"/>
      <c r="M14" s="35"/>
      <c r="N14" s="35"/>
      <c r="O14" s="35"/>
      <c r="P14" s="35"/>
      <c r="Q14" s="35"/>
      <c r="R14" s="35"/>
      <c r="S14" s="35"/>
      <c r="T14" s="35"/>
      <c r="U14" s="35"/>
      <c r="V14" s="35"/>
      <c r="W14" s="35"/>
      <c r="X14" s="35"/>
      <c r="Y14" s="35"/>
      <c r="Z14" s="35"/>
      <c r="AA14" s="35"/>
      <c r="AB14" s="35"/>
      <c r="AC14" s="36"/>
    </row>
    <row r="15" spans="4:53" ht="18.75" hidden="1" customHeight="1">
      <c r="D15" s="34"/>
      <c r="Z15" s="178"/>
    </row>
    <row r="16" spans="4:53" ht="20.100000000000001" customHeight="1">
      <c r="D16" s="48"/>
      <c r="E16" s="179" t="s">
        <v>450</v>
      </c>
      <c r="F16" s="30"/>
      <c r="G16" s="49"/>
      <c r="H16" s="179"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99" t="str">
        <f>+IFERROR(IF(COUNT(M16),ROUND(M16/'Shareholding Pattern'!$L$57*100,2),""),0)</f>
        <v/>
      </c>
      <c r="O16" s="163" t="str">
        <f>+IFERROR(IF(COUNT(O14:O15),ROUND(SUM(O14:O15),0),""),"")</f>
        <v/>
      </c>
      <c r="P16" s="163" t="str">
        <f>+IFERROR(IF(COUNT(P14:P15),ROUND(SUM(P14:P15),0),""),"")</f>
        <v/>
      </c>
      <c r="Q16" s="163" t="str">
        <f>+IFERROR(IF(COUNT(Q14:Q15),ROUND(SUM(Q14:Q15),0),""),"")</f>
        <v/>
      </c>
      <c r="R16" s="199" t="str">
        <f>+IFERROR(IF(COUNT(Q16),ROUND(Q16/('Shareholding Pattern'!$P$58)*100,2),""),0)</f>
        <v/>
      </c>
      <c r="S16" s="52" t="str">
        <f>+IFERROR(IF(COUNT(S14:S15),ROUND(SUM(S14:S15),0),""),"")</f>
        <v/>
      </c>
      <c r="T16" s="52" t="str">
        <f>+IFERROR(IF(COUNT(T14:T15),ROUND(SUM(T14:T15),0),""),"")</f>
        <v/>
      </c>
      <c r="U16" s="52" t="str">
        <f>+IFERROR(IF(COUNT(U14:U15),ROUND(SUM(U14:U15),0),""),"")</f>
        <v/>
      </c>
      <c r="V16" s="199" t="str">
        <f>+IFERROR(IF(COUNT(M16,U16),ROUND(SUM(U16,M16)/SUM('Shareholding Pattern'!$L$57,'Shareholding Pattern'!$T$57)*100,2),""),0)</f>
        <v/>
      </c>
      <c r="W16" s="52" t="str">
        <f>+IFERROR(IF(COUNT(W14:W15),ROUND(SUM(W14:W15),0),""),"")</f>
        <v/>
      </c>
      <c r="X16" s="199" t="str">
        <f>+IFERROR(IF(COUNT(W16),ROUND(SUM(W16)/SUM(M16)*100,2),""),0)</f>
        <v/>
      </c>
      <c r="Y16" s="52" t="str">
        <f>+IFERROR(IF(COUNT(Y14:Y15),ROUND(SUM(Y14:Y15),0),""),"")</f>
        <v/>
      </c>
      <c r="Z16" s="199" t="str">
        <f>+IFERROR(IF(COUNT(Y16),ROUND(SUM(Y16)/SUM(M16)*100,2),""),0)</f>
        <v/>
      </c>
      <c r="AA16" s="52" t="str">
        <f>+IFERROR(IF(COUNT(AA14:AA15),ROUND(SUM(AA14:AA15),0),""),"")</f>
        <v/>
      </c>
    </row>
  </sheetData>
  <sheetProtection password="F884" sheet="1" objects="1" scenarios="1"/>
  <sortState xmlns:xlrd2="http://schemas.microsoft.com/office/spreadsheetml/2017/richdata2"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xr:uid="{00000000-0002-0000-0A00-000000000000}">
      <formula1>M13</formula1>
    </dataValidation>
    <dataValidation type="whole" operator="lessThanOrEqual" allowBlank="1" showInputMessage="1" showErrorMessage="1" sqref="W13" xr:uid="{00000000-0002-0000-0A00-000001000000}">
      <formula1>J13</formula1>
    </dataValidation>
    <dataValidation type="whole" operator="lessThanOrEqual" allowBlank="1" showInputMessage="1" showErrorMessage="1" sqref="Y13" xr:uid="{00000000-0002-0000-0A00-000002000000}">
      <formula1>J13</formula1>
    </dataValidation>
    <dataValidation type="textLength" operator="equal" allowBlank="1" showInputMessage="1" showErrorMessage="1" prompt="[A-Z][A-Z][A-Z][A-Z][A-Z][0-9][0-9][0-9][0-9][A-Z]_x000a__x000a_In absence of PAN write : ZZZZZ9999Z" sqref="H13" xr:uid="{00000000-0002-0000-0A00-000003000000}">
      <formula1>10</formula1>
    </dataValidation>
    <dataValidation type="whole" operator="greaterThanOrEqual" allowBlank="1" showInputMessage="1" showErrorMessage="1" sqref="S13:T13 I13:L13 O13:P13" xr:uid="{00000000-0002-0000-0A00-000004000000}">
      <formula1>0</formula1>
    </dataValidation>
    <dataValidation type="list" allowBlank="1" showInputMessage="1" showErrorMessage="1" sqref="E13" xr:uid="{00000000-0002-0000-0A00-000005000000}">
      <formula1>$AR$1:$AR$6</formula1>
    </dataValidation>
    <dataValidation type="list" allowBlank="1" showInputMessage="1" showErrorMessage="1" sqref="F13" xr:uid="{00000000-0002-0000-0A00-000006000000}">
      <formula1>$AV$9:$AV$10</formula1>
    </dataValidation>
    <dataValidation type="list" allowBlank="1" showInputMessage="1" showErrorMessage="1" sqref="AC13" xr:uid="{00000000-0002-0000-0A00-000007000000}">
      <formula1>$AZ$2:$BA$2</formula1>
    </dataValidation>
  </dataValidations>
  <hyperlinks>
    <hyperlink ref="H16" location="'Shareholding Pattern'!F17" display="Total" xr:uid="{00000000-0004-0000-0A00-000000000000}"/>
    <hyperlink ref="E16" location="'Shareholding Pattern'!F17" display="Total" xr:uid="{00000000-0004-0000-0A00-0000010000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tabColor theme="2" tint="-9.9978637043366805E-2"/>
  </sheetPr>
  <dimension ref="B1:XFC17"/>
  <sheetViews>
    <sheetView showGridLines="0" topLeftCell="A6" zoomScale="85" zoomScaleNormal="85" workbookViewId="0">
      <selection activeCell="Z20" sqref="Z20"/>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1</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13</v>
      </c>
      <c r="X9" s="414"/>
      <c r="Y9" s="414" t="s">
        <v>14</v>
      </c>
      <c r="Z9" s="414" t="s">
        <v>499</v>
      </c>
      <c r="AA9" s="415" t="s">
        <v>517</v>
      </c>
    </row>
    <row r="10" spans="5:45"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Y10" s="414"/>
      <c r="Z10" s="414"/>
      <c r="AA10" s="416"/>
    </row>
    <row r="11" spans="5:45"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27" t="s">
        <v>20</v>
      </c>
      <c r="X11" s="27" t="s">
        <v>21</v>
      </c>
      <c r="Y11" s="414"/>
      <c r="Z11" s="414"/>
      <c r="AA11" s="417"/>
    </row>
    <row r="12" spans="5:45" s="5" customFormat="1" ht="33" customHeight="1">
      <c r="E12" s="8" t="s">
        <v>83</v>
      </c>
      <c r="F12" s="242" t="s">
        <v>38</v>
      </c>
      <c r="G12" s="25"/>
      <c r="H12" s="25"/>
      <c r="I12" s="25"/>
      <c r="J12" s="25"/>
      <c r="K12" s="25"/>
      <c r="L12" s="25"/>
      <c r="M12" s="25"/>
      <c r="N12" s="25"/>
      <c r="O12" s="25"/>
      <c r="P12" s="25"/>
      <c r="Q12" s="25"/>
      <c r="R12" s="25"/>
      <c r="S12" s="25"/>
      <c r="T12" s="25"/>
      <c r="U12" s="25"/>
      <c r="V12" s="25"/>
      <c r="W12" s="25"/>
      <c r="X12" s="25"/>
      <c r="Y12" s="25"/>
      <c r="Z12" s="25"/>
      <c r="AA12" s="26"/>
    </row>
    <row r="13" spans="5:45" s="10" customFormat="1" ht="18.75"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f>IF(COUNT(H16:$Y$15001)=0,"",SUM(AC1:AC65534))</f>
        <v>1</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44" t="s">
        <v>721</v>
      </c>
      <c r="G15" s="343" t="s">
        <v>722</v>
      </c>
      <c r="H15" s="38">
        <v>11577056</v>
      </c>
      <c r="I15" s="38"/>
      <c r="J15" s="38"/>
      <c r="K15" s="341">
        <f>+IFERROR(IF(COUNT(H15:J15),ROUND(SUM(H15:J15),0),""),"")</f>
        <v>11577056</v>
      </c>
      <c r="L15" s="42">
        <f>+IFERROR(IF(COUNT(K15),ROUND(K15/'Shareholding Pattern'!$L$57*100,2),""),0)</f>
        <v>46</v>
      </c>
      <c r="M15" s="173">
        <f>IF(H15="","",H15)</f>
        <v>11577056</v>
      </c>
      <c r="N15" s="173"/>
      <c r="O15" s="246">
        <f>+IFERROR(IF(COUNT(M15:N15),ROUND(SUM(M15,N15),2),""),"")</f>
        <v>11577056</v>
      </c>
      <c r="P15" s="42">
        <f>+IFERROR(IF(COUNT(O15),ROUND(O15/('Shareholding Pattern'!$P$58)*100,2),""),0)</f>
        <v>46</v>
      </c>
      <c r="Q15" s="38"/>
      <c r="R15" s="38"/>
      <c r="S15" s="341" t="str">
        <f>+IFERROR(IF(COUNT(Q15:R15),ROUND(SUM(Q15:R15),0),""),"")</f>
        <v/>
      </c>
      <c r="T15" s="14">
        <f>+IFERROR(IF(COUNT(K15,S15),ROUND(SUM(S15,K15)/SUM('Shareholding Pattern'!$L$57,'Shareholding Pattern'!$T$57)*100,2),""),0)</f>
        <v>46</v>
      </c>
      <c r="U15" s="38"/>
      <c r="V15" s="14" t="str">
        <f>+IFERROR(IF(COUNT(U15),ROUND(SUM(U15)/SUM(K15)*100,2),""),0)</f>
        <v/>
      </c>
      <c r="W15" s="38"/>
      <c r="X15" s="14" t="str">
        <f>+IFERROR(IF(COUNT(W15),ROUND(SUM(W15)/SUM(K15)*100,2),""),0)</f>
        <v/>
      </c>
      <c r="Y15" s="38">
        <v>11577056</v>
      </c>
      <c r="Z15" s="245"/>
      <c r="AA15" s="281" t="s">
        <v>519</v>
      </c>
      <c r="AB15" s="10"/>
      <c r="AC15" s="10">
        <f>IF(SUM(H15:Y15)&gt;0,1,0)</f>
        <v>1</v>
      </c>
    </row>
    <row r="16" spans="5:45" ht="24.95" hidden="1" customHeight="1">
      <c r="E16" s="2"/>
      <c r="F16" s="3"/>
      <c r="G16" s="3"/>
      <c r="H16" s="3"/>
      <c r="I16" s="3"/>
      <c r="J16" s="3"/>
      <c r="K16" s="3"/>
      <c r="L16" s="3"/>
      <c r="M16" s="3"/>
      <c r="N16" s="3"/>
      <c r="O16" s="3"/>
      <c r="P16" s="3"/>
      <c r="Q16" s="3"/>
      <c r="R16" s="3"/>
      <c r="S16" s="3"/>
      <c r="T16" s="3"/>
      <c r="U16" s="3"/>
      <c r="V16" s="3"/>
      <c r="W16" s="3"/>
      <c r="X16" s="3"/>
      <c r="Y16" s="36"/>
    </row>
    <row r="17" spans="5:25" ht="20.100000000000001" customHeight="1">
      <c r="E17" s="31"/>
      <c r="F17" s="57" t="s">
        <v>450</v>
      </c>
      <c r="G17" s="57" t="s">
        <v>19</v>
      </c>
      <c r="H17" s="44">
        <f>+IFERROR(IF(COUNT(H14:H16),ROUND(SUM(H14:H16),0),""),"")</f>
        <v>11577056</v>
      </c>
      <c r="I17" s="44" t="str">
        <f>+IFERROR(IF(COUNT(I14:I16),ROUND(SUM(I14:I16),0),""),"")</f>
        <v/>
      </c>
      <c r="J17" s="44" t="str">
        <f>+IFERROR(IF(COUNT(J14:J16),ROUND(SUM(J14:J16),0),""),"")</f>
        <v/>
      </c>
      <c r="K17" s="44">
        <f>+IFERROR(IF(COUNT(K14:K16),ROUND(SUM(K14:K16),0),""),"")</f>
        <v>11577056</v>
      </c>
      <c r="L17" s="14">
        <f>+IFERROR(IF(COUNT(K17),ROUND(K17/'Shareholding Pattern'!$L$57*100,2),""),0)</f>
        <v>46</v>
      </c>
      <c r="M17" s="29">
        <f>+IFERROR(IF(COUNT(M14:M16),ROUND(SUM(M14:M16),0),""),"")</f>
        <v>11577056</v>
      </c>
      <c r="N17" s="29" t="str">
        <f>+IFERROR(IF(COUNT(N14:N16),ROUND(SUM(N14:N16),0),""),"")</f>
        <v/>
      </c>
      <c r="O17" s="29">
        <f>+IFERROR(IF(COUNT(O14:O16),ROUND(SUM(O14:O16),0),""),"")</f>
        <v>11577056</v>
      </c>
      <c r="P17" s="14">
        <f>+IFERROR(IF(COUNT(O17),ROUND(O17/('Shareholding Pattern'!$P$58)*100,2),""),0)</f>
        <v>46</v>
      </c>
      <c r="Q17" s="44" t="str">
        <f>+IFERROR(IF(COUNT(Q14:Q16),ROUND(SUM(Q14:Q16),0),""),"")</f>
        <v/>
      </c>
      <c r="R17" s="44" t="str">
        <f>+IFERROR(IF(COUNT(R14:R16),ROUND(SUM(R14:R16),0),""),"")</f>
        <v/>
      </c>
      <c r="S17" s="44" t="str">
        <f>+IFERROR(IF(COUNT(S14:S16),ROUND(SUM(S14:S16),0),""),"")</f>
        <v/>
      </c>
      <c r="T17" s="14">
        <f>+IFERROR(IF(COUNT(K17,S17),ROUND(SUM(S17,K17)/SUM('Shareholding Pattern'!$L$57,'Shareholding Pattern'!$T$57)*100,2),""),0)</f>
        <v>46</v>
      </c>
      <c r="U17" s="44" t="str">
        <f>+IFERROR(IF(COUNT(U14:U16),ROUND(SUM(U14:U16),0),""),"")</f>
        <v/>
      </c>
      <c r="V17" s="14" t="str">
        <f>+IFERROR(IF(COUNT(U17),ROUND(SUM(U17)/SUM(K17)*100,2),""),0)</f>
        <v/>
      </c>
      <c r="W17" s="44" t="str">
        <f>+IFERROR(IF(COUNT(W14:W16),ROUND(SUM(W14:W16),0),""),"")</f>
        <v/>
      </c>
      <c r="X17" s="14" t="str">
        <f>+IFERROR(IF(COUNT(W17),ROUND(SUM(W17)/SUM(K17)*100,2),""),0)</f>
        <v/>
      </c>
      <c r="Y17" s="44">
        <f>+IFERROR(IF(COUNT(Y14:Y16),ROUND(SUM(Y14:Y16),0),""),"")</f>
        <v>11577056</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W15" xr:uid="{00000000-0002-0000-0B00-000000000000}">
      <formula1>H13</formula1>
    </dataValidation>
    <dataValidation type="whole" operator="lessThanOrEqual" allowBlank="1" showInputMessage="1" showErrorMessage="1" sqref="U13 U15" xr:uid="{00000000-0002-0000-0B00-000001000000}">
      <formula1>H13</formula1>
    </dataValidation>
    <dataValidation type="whole" operator="lessThanOrEqual" allowBlank="1" showInputMessage="1" showErrorMessage="1" sqref="Y13 Y15" xr:uid="{00000000-0002-0000-0B00-000002000000}">
      <formula1>K13</formula1>
    </dataValidation>
    <dataValidation type="whole" operator="greaterThanOrEqual" allowBlank="1" showInputMessage="1" showErrorMessage="1" sqref="Q13:R13 M13:N13 H13:J13 Q15:R15 M15:N15 H15:J15" xr:uid="{00000000-0002-0000-0B00-000003000000}">
      <formula1>0</formula1>
    </dataValidation>
    <dataValidation type="textLength" operator="equal" allowBlank="1" showInputMessage="1" showErrorMessage="1" prompt="[A-Z][A-Z][A-Z][A-Z][A-Z][0-9][0-9][0-9][0-9][A-Z]_x000a__x000a_In absence of PAN write : ZZZZZ9999Z" sqref="G13 G15" xr:uid="{00000000-0002-0000-0B00-000004000000}">
      <formula1>10</formula1>
    </dataValidation>
    <dataValidation type="list" allowBlank="1" showInputMessage="1" showErrorMessage="1" sqref="AA13 AA15" xr:uid="{00000000-0002-0000-0B00-000005000000}">
      <formula1>$AR$2:$AS$2</formula1>
    </dataValidation>
  </dataValidations>
  <hyperlinks>
    <hyperlink ref="G17" location="'Shareholding Pattern'!F20" display="Total" xr:uid="{00000000-0004-0000-0B00-000000000000}"/>
    <hyperlink ref="F17" location="'Shareholding Pattern'!F20" display="Total" xr:uid="{00000000-0004-0000-0B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13</v>
      </c>
      <c r="X9" s="414"/>
      <c r="Y9" s="414" t="s">
        <v>14</v>
      </c>
      <c r="Z9" s="414" t="s">
        <v>499</v>
      </c>
      <c r="AA9" s="415" t="s">
        <v>517</v>
      </c>
    </row>
    <row r="10" spans="5:45"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Y10" s="414"/>
      <c r="Z10" s="414"/>
      <c r="AA10" s="416"/>
    </row>
    <row r="11" spans="5:45"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27" t="s">
        <v>20</v>
      </c>
      <c r="X11" s="27" t="s">
        <v>21</v>
      </c>
      <c r="Y11" s="414"/>
      <c r="Z11" s="414"/>
      <c r="AA11" s="417"/>
    </row>
    <row r="12" spans="5:45" ht="21" customHeight="1">
      <c r="E12" s="8" t="s">
        <v>83</v>
      </c>
      <c r="F12" s="242" t="s">
        <v>39</v>
      </c>
      <c r="G12" s="25"/>
      <c r="H12" s="25"/>
      <c r="I12" s="25"/>
      <c r="J12" s="25"/>
      <c r="K12" s="25"/>
      <c r="L12" s="25"/>
      <c r="M12" s="25"/>
      <c r="N12" s="25"/>
      <c r="O12" s="25"/>
      <c r="P12" s="25"/>
      <c r="Q12" s="25"/>
      <c r="R12" s="25"/>
      <c r="S12" s="25"/>
      <c r="T12" s="25"/>
      <c r="U12" s="25"/>
      <c r="V12" s="25"/>
      <c r="W12" s="25"/>
      <c r="X12" s="25"/>
      <c r="Y12" s="25"/>
      <c r="Z12" s="25"/>
      <c r="AA12" s="26"/>
    </row>
    <row r="13" spans="5:45" s="10" customFormat="1" ht="20.100000000000001"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IF(SUM(H13:I13)&gt;0,1,0)</f>
        <v>0</v>
      </c>
      <c r="AD13" s="10" t="str">
        <f>IF(COUNT(H15:$Y$15000)=0,"",SUM(AC1:AC65533))</f>
        <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15.7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Pattern'!$L$57*100,2),""),0)</f>
        <v/>
      </c>
      <c r="M16" s="29" t="str">
        <f>+IFERROR(IF(COUNT(M14:M15),ROUND(SUM(M14:M15),0),""),"")</f>
        <v/>
      </c>
      <c r="N16" s="29" t="str">
        <f>+IFERROR(IF(COUNT(N14:N15),ROUND(SUM(N14:N15),0),""),"")</f>
        <v/>
      </c>
      <c r="O16" s="29" t="str">
        <f>+IFERROR(IF(COUNT(O14:O15),ROUND(SUM(O14:O15),0),""),"")</f>
        <v/>
      </c>
      <c r="P16" s="14" t="str">
        <f>+IFERROR(IF(COUNT(O16),ROUND(O16/('Shareholding Pattern'!$P$58)*100,2),""),0)</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row r="23" spans="9:9">
      <c r="I23" t="s">
        <v>440</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 type="list" allowBlank="1" showInputMessage="1" showErrorMessage="1" sqref="AA13" xr:uid="{00000000-0002-0000-0C00-000005000000}">
      <formula1>$AR$2:$AS$2</formula1>
    </dataValidation>
  </dataValidations>
  <hyperlinks>
    <hyperlink ref="G16" location="'Shareholding Pattern'!F21" display="Total" xr:uid="{00000000-0004-0000-0C00-000000000000}"/>
    <hyperlink ref="F16" location="'Shareholding Pattern'!F21" display="Total"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8" width="14.5703125" hidden="1" customWidth="1"/>
    <col min="19" max="19" width="14.5703125"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13</v>
      </c>
      <c r="X9" s="414"/>
      <c r="Y9" s="414" t="s">
        <v>14</v>
      </c>
      <c r="Z9" s="414" t="s">
        <v>499</v>
      </c>
      <c r="AA9" s="415" t="s">
        <v>517</v>
      </c>
      <c r="AR9" t="s">
        <v>396</v>
      </c>
    </row>
    <row r="10" spans="5:45"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Y10" s="414"/>
      <c r="Z10" s="414"/>
      <c r="AA10" s="416"/>
      <c r="AR10" t="s">
        <v>397</v>
      </c>
    </row>
    <row r="11" spans="5:45"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27" t="s">
        <v>20</v>
      </c>
      <c r="X11" s="27" t="s">
        <v>21</v>
      </c>
      <c r="Y11" s="414"/>
      <c r="Z11" s="414"/>
      <c r="AA11" s="417"/>
      <c r="AR11" t="s">
        <v>402</v>
      </c>
    </row>
    <row r="12" spans="5:45" ht="21.75" customHeight="1">
      <c r="E12" s="8" t="s">
        <v>84</v>
      </c>
      <c r="F12" s="242" t="s">
        <v>40</v>
      </c>
      <c r="G12" s="25"/>
      <c r="H12" s="25"/>
      <c r="I12" s="25"/>
      <c r="J12" s="25"/>
      <c r="K12" s="25"/>
      <c r="L12" s="25"/>
      <c r="M12" s="25"/>
      <c r="N12" s="25"/>
      <c r="O12" s="25"/>
      <c r="P12" s="25"/>
      <c r="Q12" s="25"/>
      <c r="R12" s="25"/>
      <c r="S12" s="25"/>
      <c r="T12" s="25"/>
      <c r="U12" s="25"/>
      <c r="V12" s="25"/>
      <c r="W12" s="25"/>
      <c r="X12" s="25"/>
      <c r="Y12" s="25"/>
      <c r="Z12" s="25"/>
      <c r="AA12" s="26"/>
      <c r="AR12" t="s">
        <v>398</v>
      </c>
    </row>
    <row r="13" spans="5:45" s="10" customFormat="1" ht="20.100000000000001"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t="str">
        <f>IF(COUNT(H15:$Y$15000)=0,"",SUM(AC1:AC65533))</f>
        <v/>
      </c>
      <c r="AR13" s="10" t="s">
        <v>399</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400</v>
      </c>
    </row>
    <row r="15" spans="5:45" ht="15.75" hidden="1" customHeight="1">
      <c r="E15" s="2"/>
      <c r="F15" s="3"/>
      <c r="G15" s="3"/>
      <c r="H15" s="35"/>
      <c r="I15" s="3"/>
      <c r="J15" s="3"/>
      <c r="K15" s="3"/>
      <c r="L15" s="3"/>
      <c r="M15" s="3"/>
      <c r="N15" s="3"/>
      <c r="O15" s="3"/>
      <c r="P15" s="3"/>
      <c r="Q15" s="3"/>
      <c r="R15" s="3"/>
      <c r="S15" s="3"/>
      <c r="T15" s="3"/>
      <c r="U15" s="3"/>
      <c r="V15" s="3"/>
      <c r="W15" s="3"/>
      <c r="X15" s="3"/>
      <c r="Y15" s="36"/>
    </row>
    <row r="16" spans="5:45" ht="20.100000000000001" customHeight="1">
      <c r="E16" s="48"/>
      <c r="F16" s="105" t="s">
        <v>450</v>
      </c>
      <c r="G16" s="105"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Pattern'!$L$57*100,2),""),0)</f>
        <v/>
      </c>
      <c r="M16" s="28" t="str">
        <f>+IFERROR(IF(COUNT(M14:M15),ROUND(SUM(M14:M15),0),""),"")</f>
        <v/>
      </c>
      <c r="N16" s="28" t="str">
        <f>+IFERROR(IF(COUNT(N14:N15),ROUND(SUM(N14:N15),0),""),"")</f>
        <v/>
      </c>
      <c r="O16" s="28" t="str">
        <f>+IFERROR(IF(COUNT(O14:O15),ROUND(SUM(O14:O15),0),""),"")</f>
        <v/>
      </c>
      <c r="P16" s="14" t="str">
        <f>+IFERROR(IF(COUNT(O16),ROUND(O16/('Shareholding Pattern'!$P$58)*100,2),""),0)</f>
        <v/>
      </c>
      <c r="Q16" s="1" t="str">
        <f>+IFERROR(IF(COUNT(Q14:Q15),ROUND(SUM(Q14:Q15),0),""),"")</f>
        <v/>
      </c>
      <c r="R16" s="1" t="str">
        <f>+IFERROR(IF(COUNT(R14:R15),ROUND(SUM(R14:R15),0),""),"")</f>
        <v/>
      </c>
      <c r="S16" s="1" t="str">
        <f>+IFERROR(IF(COUNT(S14:S15),ROUND(SUM(S14:S15),0),""),"")</f>
        <v/>
      </c>
      <c r="T16" s="14" t="str">
        <f>+IFERROR(IF(COUNT(K16,S16),ROUND(SUM(S16,K16)/SUM('Shareholding Pattern'!$L$57,'Shareholding Pattern'!$T$57)*100,2),""),0)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6">
    <dataValidation type="whole" operator="lessThanOrEqual" allowBlank="1" showInputMessage="1" showErrorMessage="1" sqref="Y13" xr:uid="{00000000-0002-0000-0D00-000000000000}">
      <formula1>K13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W13" xr:uid="{00000000-0002-0000-0D00-000002000000}">
      <formula1>H13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 type="list" allowBlank="1" showInputMessage="1" showErrorMessage="1" sqref="AA13" xr:uid="{00000000-0002-0000-0D00-000005000000}">
      <formula1>$AR$2:$AS$2</formula1>
    </dataValidation>
  </dataValidations>
  <hyperlinks>
    <hyperlink ref="G16" location="'Shareholding Pattern'!F22" display="Total" xr:uid="{00000000-0004-0000-0D00-000000000000}"/>
    <hyperlink ref="F16" location="'Shareholding Pattern'!F22" display="Total" xr:uid="{00000000-0004-0000-0D00-000001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13</v>
      </c>
      <c r="X9" s="414"/>
      <c r="Y9" s="414" t="s">
        <v>14</v>
      </c>
      <c r="Z9" s="414" t="s">
        <v>499</v>
      </c>
      <c r="AA9" s="415" t="s">
        <v>517</v>
      </c>
      <c r="AR9" t="s">
        <v>396</v>
      </c>
    </row>
    <row r="10" spans="5:45"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Y10" s="414"/>
      <c r="Z10" s="414"/>
      <c r="AA10" s="416"/>
      <c r="AR10" t="s">
        <v>397</v>
      </c>
    </row>
    <row r="11" spans="5:45"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27" t="s">
        <v>20</v>
      </c>
      <c r="X11" s="27" t="s">
        <v>21</v>
      </c>
      <c r="Y11" s="414"/>
      <c r="Z11" s="414"/>
      <c r="AA11" s="417"/>
      <c r="AR11" t="s">
        <v>402</v>
      </c>
    </row>
    <row r="12" spans="5:45" ht="21.75" customHeight="1">
      <c r="E12" s="8" t="s">
        <v>85</v>
      </c>
      <c r="F12" s="242" t="s">
        <v>41</v>
      </c>
      <c r="G12" s="25"/>
      <c r="H12" s="25"/>
      <c r="I12" s="25"/>
      <c r="J12" s="25"/>
      <c r="K12" s="25"/>
      <c r="L12" s="25"/>
      <c r="M12" s="25"/>
      <c r="N12" s="25"/>
      <c r="O12" s="25"/>
      <c r="P12" s="25"/>
      <c r="Q12" s="25"/>
      <c r="R12" s="25"/>
      <c r="S12" s="25"/>
      <c r="T12" s="25"/>
      <c r="U12" s="25"/>
      <c r="V12" s="25"/>
      <c r="W12" s="25"/>
      <c r="X12" s="25"/>
      <c r="Y12" s="25"/>
      <c r="Z12" s="25"/>
      <c r="AA12" s="26"/>
      <c r="AR12" t="s">
        <v>398</v>
      </c>
    </row>
    <row r="13" spans="5:45" s="10" customFormat="1" ht="20.100000000000001"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t="str">
        <f>IF(COUNT(H15:$Y$15000)=0,"",SUM(AC1:AC65533))</f>
        <v/>
      </c>
      <c r="AR13" s="10" t="s">
        <v>399</v>
      </c>
    </row>
    <row r="14" spans="5:45" ht="24.95" customHeight="1">
      <c r="E14" s="34"/>
      <c r="F14" s="35"/>
      <c r="G14" s="35"/>
      <c r="H14" s="35"/>
      <c r="I14" s="35"/>
      <c r="J14" s="35"/>
      <c r="K14" s="35"/>
      <c r="L14" s="35"/>
      <c r="M14" s="35"/>
      <c r="N14" s="35"/>
      <c r="O14" s="35"/>
      <c r="P14" s="35"/>
      <c r="Q14" s="35"/>
      <c r="R14" s="35"/>
      <c r="S14" s="35"/>
      <c r="T14" s="35"/>
      <c r="U14" s="35"/>
      <c r="V14" s="35"/>
      <c r="W14" s="35"/>
      <c r="X14" s="35"/>
      <c r="Y14" s="35"/>
      <c r="Z14" s="35"/>
      <c r="AA14" s="36"/>
      <c r="AR14" t="s">
        <v>400</v>
      </c>
    </row>
    <row r="15" spans="5:45" ht="24.95" hidden="1" customHeight="1">
      <c r="E15" s="2"/>
      <c r="F15" s="3"/>
      <c r="G15" s="3"/>
      <c r="H15" s="3"/>
      <c r="I15" s="3"/>
      <c r="J15" s="3"/>
      <c r="K15" s="3"/>
      <c r="L15" s="3"/>
      <c r="M15" s="3"/>
      <c r="N15" s="3"/>
      <c r="O15" s="3"/>
      <c r="P15" s="3"/>
      <c r="Q15" s="3"/>
      <c r="R15" s="3"/>
      <c r="S15" s="3"/>
      <c r="T15" s="3"/>
      <c r="U15" s="3"/>
      <c r="V15" s="3"/>
      <c r="W15" s="3"/>
      <c r="X15" s="3"/>
      <c r="Y15" s="36"/>
    </row>
    <row r="16" spans="5:45" ht="20.100000000000001" customHeight="1">
      <c r="E16" s="48"/>
      <c r="F16" s="49" t="s">
        <v>448</v>
      </c>
      <c r="G16" s="49" t="s">
        <v>19</v>
      </c>
      <c r="H16" s="1" t="str">
        <f>+IFERROR(IF(COUNT(H14:H15),ROUND(SUM(H14:H15),0),""),"")</f>
        <v/>
      </c>
      <c r="I16" s="1" t="str">
        <f>+IFERROR(IF(COUNT(I14:I15),ROUND(SUM(I14:I15),0),""),"")</f>
        <v/>
      </c>
      <c r="J16" s="1" t="str">
        <f>+IFERROR(IF(COUNT(J14:J15),ROUND(SUM(J14:J15),0),""),"")</f>
        <v/>
      </c>
      <c r="K16" s="1" t="str">
        <f>+IFERROR(IF(COUNT(K14:K15),ROUND(SUM(K14:K15),0),""),"")</f>
        <v/>
      </c>
      <c r="L16" s="14" t="str">
        <f>+IFERROR(IF(COUNT(K16),ROUND(K16/'Shareholding Pattern'!$L$57*100,2),""),0)</f>
        <v/>
      </c>
      <c r="M16" s="28" t="str">
        <f>+IFERROR(IF(COUNT(M14:M15),ROUND(SUM(M14:M15),0),""),"")</f>
        <v/>
      </c>
      <c r="N16" s="28" t="str">
        <f>+IFERROR(IF(COUNT(N14:N15),ROUND(SUM(N14:N15),0),""),"")</f>
        <v/>
      </c>
      <c r="O16" s="28" t="str">
        <f>+IFERROR(IF(COUNT(O14:O15),ROUND(SUM(O14:O15),0),""),"")</f>
        <v/>
      </c>
      <c r="P16" s="14" t="str">
        <f>+IFERROR(IF(COUNT(O16),ROUND(O16/('Shareholding Pattern'!$P$58)*100,2),""),0)</f>
        <v/>
      </c>
      <c r="Q16" s="1" t="str">
        <f>+IFERROR(IF(COUNT(Q14:Q15),ROUND(SUM(Q14:Q15),0),""),"")</f>
        <v/>
      </c>
      <c r="R16" s="1" t="str">
        <f>+IFERROR(IF(COUNT(R14:R15),ROUND(SUM(R14:R15),0),""),"")</f>
        <v/>
      </c>
      <c r="S16" s="1" t="str">
        <f>+IFERROR(IF(COUNT(S14:S15),ROUND(SUM(S14:S15),0),""),"")</f>
        <v/>
      </c>
      <c r="T16" s="14" t="str">
        <f>+IFERROR(IF(COUNT(K16,S16),ROUND(SUM(S16,K16)/SUM('Shareholding Pattern'!$L$57,'Shareholding Pattern'!$T$57)*100,2),""),0)</f>
        <v/>
      </c>
      <c r="U16" s="1" t="str">
        <f>+IFERROR(IF(COUNT(U14:U15),ROUND(SUM(U14:U15),0),""),"")</f>
        <v/>
      </c>
      <c r="V16" s="14" t="str">
        <f>+IFERROR(IF(COUNT(U16),ROUND(SUM(U16)/SUM(K16)*100,2),""),0)</f>
        <v/>
      </c>
      <c r="W16" s="1" t="str">
        <f>+IFERROR(IF(COUNT(W14:W15),ROUND(SUM(W14:W15),0),""),"")</f>
        <v/>
      </c>
      <c r="X16" s="14"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xr:uid="{00000000-0002-0000-0E00-000000000000}">
      <formula1>H13</formula1>
    </dataValidation>
    <dataValidation type="whole" operator="lessThanOrEqual" allowBlank="1" showInputMessage="1" showErrorMessage="1" sqref="U13" xr:uid="{00000000-0002-0000-0E00-000001000000}">
      <formula1>H13</formula1>
    </dataValidation>
    <dataValidation type="whole" operator="lessThanOrEqual" allowBlank="1" showInputMessage="1" showErrorMessage="1" sqref="Y13" xr:uid="{00000000-0002-0000-0E00-000002000000}">
      <formula1>K13</formula1>
    </dataValidation>
    <dataValidation type="textLength" operator="equal" allowBlank="1" showInputMessage="1" showErrorMessage="1" prompt="[A-Z][A-Z][A-Z][A-Z][A-Z][0-9][0-9][0-9][0-9][A-Z]_x000a__x000a_In absence of PAN write : ZZZZZ9999Z" sqref="G13" xr:uid="{00000000-0002-0000-0E00-000003000000}">
      <formula1>10</formula1>
    </dataValidation>
    <dataValidation type="whole" operator="greaterThanOrEqual" allowBlank="1" showInputMessage="1" showErrorMessage="1" sqref="Q13:R13 M13:N13 H13:J13" xr:uid="{00000000-0002-0000-0E00-000004000000}">
      <formula1>0</formula1>
    </dataValidation>
    <dataValidation type="list" allowBlank="1" showInputMessage="1" showErrorMessage="1" sqref="AA13" xr:uid="{00000000-0002-0000-0E00-000005000000}">
      <formula1>$AR$2:$AS$2</formula1>
    </dataValidation>
  </dataValidations>
  <hyperlinks>
    <hyperlink ref="G16" location="'Shareholding Pattern'!F23" display="Total" xr:uid="{00000000-0004-0000-0E00-000000000000}"/>
    <hyperlink ref="F16" location="'Shareholding Pattern'!F23" display="Total" xr:uid="{00000000-0004-0000-0E00-000001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17.140625" style="252" customWidth="1"/>
    <col min="30" max="30" width="3.85546875" style="252"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row>
    <row r="8" spans="4:53" ht="15" customHeight="1">
      <c r="AC8"/>
      <c r="AD8"/>
    </row>
    <row r="9" spans="4:53" ht="29.25" customHeight="1">
      <c r="D9" s="415" t="s">
        <v>137</v>
      </c>
      <c r="E9" s="414" t="s">
        <v>34</v>
      </c>
      <c r="F9" s="414"/>
      <c r="G9" s="415" t="s">
        <v>136</v>
      </c>
      <c r="H9" s="414" t="s">
        <v>1</v>
      </c>
      <c r="I9" s="414" t="s">
        <v>426</v>
      </c>
      <c r="J9" s="414" t="s">
        <v>3</v>
      </c>
      <c r="K9" s="414" t="s">
        <v>4</v>
      </c>
      <c r="L9" s="414" t="s">
        <v>5</v>
      </c>
      <c r="M9" s="414" t="s">
        <v>6</v>
      </c>
      <c r="N9" s="414" t="s">
        <v>7</v>
      </c>
      <c r="O9" s="414" t="s">
        <v>8</v>
      </c>
      <c r="P9" s="414"/>
      <c r="Q9" s="414"/>
      <c r="R9" s="414"/>
      <c r="S9" s="414" t="s">
        <v>9</v>
      </c>
      <c r="T9" s="415" t="s">
        <v>505</v>
      </c>
      <c r="U9" s="415" t="s">
        <v>134</v>
      </c>
      <c r="V9" s="414" t="s">
        <v>107</v>
      </c>
      <c r="W9" s="414" t="s">
        <v>12</v>
      </c>
      <c r="X9" s="414"/>
      <c r="Y9" s="414" t="s">
        <v>13</v>
      </c>
      <c r="Z9" s="414"/>
      <c r="AA9" s="414" t="s">
        <v>14</v>
      </c>
      <c r="AB9" s="414" t="s">
        <v>499</v>
      </c>
      <c r="AC9" s="415" t="s">
        <v>517</v>
      </c>
      <c r="AD9"/>
      <c r="AV9" t="s">
        <v>34</v>
      </c>
    </row>
    <row r="10" spans="4:53" ht="31.5" customHeight="1">
      <c r="D10" s="416"/>
      <c r="E10" s="414"/>
      <c r="F10" s="414"/>
      <c r="G10" s="416"/>
      <c r="H10" s="414"/>
      <c r="I10" s="414"/>
      <c r="J10" s="414"/>
      <c r="K10" s="414"/>
      <c r="L10" s="414"/>
      <c r="M10" s="414"/>
      <c r="N10" s="414"/>
      <c r="O10" s="414" t="s">
        <v>15</v>
      </c>
      <c r="P10" s="414"/>
      <c r="Q10" s="414"/>
      <c r="R10" s="414" t="s">
        <v>16</v>
      </c>
      <c r="S10" s="414"/>
      <c r="T10" s="416"/>
      <c r="U10" s="416"/>
      <c r="V10" s="414"/>
      <c r="W10" s="414"/>
      <c r="X10" s="414"/>
      <c r="Y10" s="414"/>
      <c r="Z10" s="414"/>
      <c r="AA10" s="414"/>
      <c r="AB10" s="414"/>
      <c r="AC10" s="416"/>
      <c r="AD10"/>
      <c r="AV10" t="s">
        <v>437</v>
      </c>
    </row>
    <row r="11" spans="4:53" ht="78.75" customHeight="1">
      <c r="D11" s="417"/>
      <c r="E11" s="414"/>
      <c r="F11" s="414"/>
      <c r="G11" s="417"/>
      <c r="H11" s="414"/>
      <c r="I11" s="414"/>
      <c r="J11" s="414"/>
      <c r="K11" s="414"/>
      <c r="L11" s="414"/>
      <c r="M11" s="414"/>
      <c r="N11" s="414"/>
      <c r="O11" s="27" t="s">
        <v>17</v>
      </c>
      <c r="P11" s="27" t="s">
        <v>18</v>
      </c>
      <c r="Q11" s="27" t="s">
        <v>19</v>
      </c>
      <c r="R11" s="414"/>
      <c r="S11" s="414"/>
      <c r="T11" s="417"/>
      <c r="U11" s="417"/>
      <c r="V11" s="414"/>
      <c r="W11" s="27" t="s">
        <v>20</v>
      </c>
      <c r="X11" s="27" t="s">
        <v>21</v>
      </c>
      <c r="Y11" s="27" t="s">
        <v>20</v>
      </c>
      <c r="Z11" s="27" t="s">
        <v>21</v>
      </c>
      <c r="AA11" s="414"/>
      <c r="AB11" s="414"/>
      <c r="AC11" s="417"/>
      <c r="AD11"/>
    </row>
    <row r="12" spans="4:53" ht="30" customHeight="1">
      <c r="D12" s="8" t="s">
        <v>85</v>
      </c>
      <c r="E12" s="43" t="s">
        <v>33</v>
      </c>
      <c r="F12" s="68"/>
      <c r="G12" s="25"/>
      <c r="H12" s="25"/>
      <c r="I12" s="25"/>
      <c r="J12" s="25"/>
      <c r="K12" s="25"/>
      <c r="L12" s="25"/>
      <c r="M12" s="25"/>
      <c r="N12" s="25"/>
      <c r="O12" s="25"/>
      <c r="P12" s="25"/>
      <c r="Q12" s="25"/>
      <c r="R12" s="25"/>
      <c r="S12" s="25"/>
      <c r="T12" s="25"/>
      <c r="U12" s="25"/>
      <c r="V12" s="25"/>
      <c r="W12" s="25"/>
      <c r="X12" s="25"/>
      <c r="Y12" s="25"/>
      <c r="Z12" s="25"/>
      <c r="AA12" s="25"/>
      <c r="AB12" s="25"/>
      <c r="AC12" s="26"/>
      <c r="AD12"/>
    </row>
    <row r="13" spans="4:53" s="10" customFormat="1" ht="20.100000000000001" hidden="1" customHeight="1">
      <c r="D13" s="53"/>
      <c r="E13" s="64"/>
      <c r="F13" s="64"/>
      <c r="G13" s="64"/>
      <c r="H13" s="9"/>
      <c r="I13" s="13"/>
      <c r="J13" s="13"/>
      <c r="K13" s="38"/>
      <c r="L13" s="38"/>
      <c r="M13" s="201" t="str">
        <f>+IFERROR(IF(COUNT(J13:L13),ROUND(SUM(J13:L13),0),""),"")</f>
        <v/>
      </c>
      <c r="N13" s="199" t="str">
        <f>+IFERROR(IF(COUNT(M13),ROUND(M13/'Shareholding Pattern'!$L$57*100,2),""),0)</f>
        <v/>
      </c>
      <c r="O13" s="240" t="str">
        <f>IF(J13="","",J13)</f>
        <v/>
      </c>
      <c r="P13" s="173"/>
      <c r="Q13" s="42" t="str">
        <f>+IFERROR(IF(COUNT(O13:P13),ROUND(SUM(O13,P13),0),""),"")</f>
        <v/>
      </c>
      <c r="R13" s="14" t="str">
        <f>+IFERROR(IF(COUNT(Q13),ROUND(Q13/('Shareholding Pattern'!$P$58)*100,2),""),0)</f>
        <v/>
      </c>
      <c r="S13" s="38"/>
      <c r="T13" s="38"/>
      <c r="U13" s="39" t="str">
        <f>+IFERROR(IF(COUNT(S13:T13),ROUND(SUM(S13:T13),0),""),"")</f>
        <v/>
      </c>
      <c r="V13" s="14" t="str">
        <f>+IFERROR(IF(COUNT(M13,U13),ROUND(SUM(U13,M13)/SUM('Shareholding Pattern'!$L$57,'Shareholding Pattern'!$T$57)*100,2),""),0)</f>
        <v/>
      </c>
      <c r="W13" s="38"/>
      <c r="X13" s="14" t="str">
        <f>+IFERROR(IF(W13="","",(IF(COUNT(W13,M13),ROUND(SUM(W13)/SUM(M13)*100,2),""))),0)</f>
        <v/>
      </c>
      <c r="Y13" s="38"/>
      <c r="Z13" s="14" t="str">
        <f>+IFERROR(IF(Y13="","",(IF(COUNT(Y13,M13),ROUND(SUM(Y13)/SUM(M13)*100,2),""))),0)</f>
        <v/>
      </c>
      <c r="AA13" s="13"/>
      <c r="AB13" s="243"/>
      <c r="AC13" s="280"/>
      <c r="AD13" s="251"/>
      <c r="AF13" s="319">
        <f>IF(SUM(I13:AA13),1,0)</f>
        <v>0</v>
      </c>
      <c r="AG13" s="319" t="str">
        <f>IF(COUNT(H15:$Y$14998)=0,"",SUM(AF1:AF65531))</f>
        <v/>
      </c>
      <c r="AR13"/>
    </row>
    <row r="14" spans="4:53" ht="27" customHeight="1">
      <c r="D14" s="77"/>
      <c r="E14" s="78"/>
      <c r="F14" s="78"/>
      <c r="G14" s="78"/>
      <c r="H14" s="78"/>
      <c r="I14" s="78"/>
      <c r="J14" s="78"/>
      <c r="K14" s="78"/>
      <c r="L14" s="78"/>
      <c r="M14" s="78"/>
      <c r="N14" s="78"/>
      <c r="O14" s="78"/>
      <c r="P14" s="78"/>
      <c r="Q14" s="78"/>
      <c r="R14" s="78"/>
      <c r="S14" s="78"/>
      <c r="T14" s="78"/>
      <c r="U14" s="78"/>
      <c r="V14" s="78"/>
      <c r="W14" s="78"/>
      <c r="X14" s="78"/>
      <c r="Y14" s="78"/>
      <c r="AA14" s="35"/>
      <c r="AB14" s="35"/>
      <c r="AC14" s="79"/>
    </row>
    <row r="15" spans="4:53" hidden="1">
      <c r="D15" s="34"/>
      <c r="Z15" s="35"/>
      <c r="AA15" s="35"/>
    </row>
    <row r="16" spans="4:53" ht="20.100000000000001" customHeight="1">
      <c r="D16" s="48"/>
      <c r="E16" s="30"/>
      <c r="F16" s="30"/>
      <c r="G16" s="179" t="s">
        <v>450</v>
      </c>
      <c r="H16" s="179" t="s">
        <v>19</v>
      </c>
      <c r="I16" s="52" t="str">
        <f>+IFERROR(IF(COUNT(I14:I15),ROUND(SUM(I14:I15),0),""),"")</f>
        <v/>
      </c>
      <c r="J16" s="52" t="str">
        <f>+IFERROR(IF(COUNT(J14:J15),ROUND(SUM(J14:J15),0),""),"")</f>
        <v/>
      </c>
      <c r="K16" s="52" t="str">
        <f>+IFERROR(IF(COUNT(K14:K15),ROUND(SUM(K14:K15),0),""),"")</f>
        <v/>
      </c>
      <c r="L16" s="52" t="str">
        <f>+IFERROR(IF(COUNT(L14:L15),ROUND(SUM(L14:L15),0),""),"")</f>
        <v/>
      </c>
      <c r="M16" s="52" t="str">
        <f>+IFERROR(IF(COUNT(M14:M15),ROUND(SUM(M14:M15),0),""),"")</f>
        <v/>
      </c>
      <c r="N16" s="199" t="str">
        <f>+IFERROR(IF(COUNT(M16),ROUND(M16/'Shareholding Pattern'!$L$57*100,2),""),0)</f>
        <v/>
      </c>
      <c r="O16" s="163" t="str">
        <f>+IFERROR(IF(COUNT(O14:O15),ROUND(SUM(O14:O15),0),""),"")</f>
        <v/>
      </c>
      <c r="P16" s="163" t="str">
        <f>+IFERROR(IF(COUNT(P14:P15),ROUND(SUM(P14:P15),0),""),"")</f>
        <v/>
      </c>
      <c r="Q16" s="163" t="str">
        <f>+IFERROR(IF(COUNT(Q14:Q15),ROUND(SUM(Q14:Q15),0),""),"")</f>
        <v/>
      </c>
      <c r="R16" s="199" t="str">
        <f>+IFERROR(IF(COUNT(Q16),ROUND(Q16/('Shareholding Pattern'!$P$58)*100,2),""),0)</f>
        <v/>
      </c>
      <c r="S16" s="52" t="str">
        <f>+IFERROR(IF(COUNT(S14:S15),ROUND(SUM(S14:S15),0),""),"")</f>
        <v/>
      </c>
      <c r="T16" s="52" t="str">
        <f>+IFERROR(IF(COUNT(T14:T15),ROUND(SUM(T14:T15),0),""),"")</f>
        <v/>
      </c>
      <c r="U16" s="52" t="str">
        <f>+IFERROR(IF(COUNT(U14:U15),ROUND(SUM(U14:U15),0),""),"")</f>
        <v/>
      </c>
      <c r="V16" s="199" t="str">
        <f>+IFERROR(IF(COUNT(M16,U16),ROUND(SUM(U16,M16)/SUM('Shareholding Pattern'!$L$57,'Shareholding Pattern'!$T$57)*100,2),""),0)</f>
        <v/>
      </c>
      <c r="W16" s="52" t="str">
        <f>+IFERROR(IF(COUNT(W14:W15),ROUND(SUM(W14:W15),0),""),"")</f>
        <v/>
      </c>
      <c r="X16" s="199" t="str">
        <f>+IFERROR(IF(COUNT(W16,J16),ROUND(SUM(W16)/SUM(M16)*100,2),""),0)</f>
        <v/>
      </c>
      <c r="Y16" s="52" t="str">
        <f>+IFERROR(IF(COUNT(Y14:Y15),ROUND(SUM(Y14:Y15),0),""),"")</f>
        <v/>
      </c>
      <c r="Z16" s="199" t="str">
        <f>+IFERROR(IF(COUNT(Y16,J16),ROUND(SUM(Y16)/SUM(M16)*100,2),""),0)</f>
        <v/>
      </c>
      <c r="AA16" s="52"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xr:uid="{00000000-0002-0000-0F00-000000000000}">
      <formula1>M13</formula1>
    </dataValidation>
    <dataValidation type="whole" operator="lessThanOrEqual" allowBlank="1" showInputMessage="1" showErrorMessage="1" sqref="W13" xr:uid="{00000000-0002-0000-0F00-000001000000}">
      <formula1>J13</formula1>
    </dataValidation>
    <dataValidation type="whole" operator="lessThanOrEqual" allowBlank="1" showInputMessage="1" showErrorMessage="1" sqref="Y13" xr:uid="{00000000-0002-0000-0F00-000002000000}">
      <formula1>J13</formula1>
    </dataValidation>
    <dataValidation type="list" allowBlank="1" showInputMessage="1" showErrorMessage="1" sqref="E13" xr:uid="{00000000-0002-0000-0F00-000003000000}">
      <formula1>$AR$3:$BA$3</formula1>
    </dataValidation>
    <dataValidation type="whole" operator="greaterThanOrEqual" allowBlank="1" showInputMessage="1" showErrorMessage="1" sqref="O13:P13 S13:T13 I13:L13" xr:uid="{00000000-0002-0000-0F00-000004000000}">
      <formula1>0</formula1>
    </dataValidation>
    <dataValidation type="textLength" operator="equal" allowBlank="1" showInputMessage="1" showErrorMessage="1" prompt="[A-Z][A-Z][A-Z][A-Z][A-Z][0-9][0-9][0-9][0-9][A-Z]_x000a__x000a_In absence of PAN write : ZZZZZ9999Z" sqref="H13" xr:uid="{00000000-0002-0000-0F00-000005000000}">
      <formula1>10</formula1>
    </dataValidation>
    <dataValidation type="list" allowBlank="1" showInputMessage="1" showErrorMessage="1" sqref="F13" xr:uid="{00000000-0002-0000-0F00-000006000000}">
      <formula1>$AV$9:$AV$10</formula1>
    </dataValidation>
    <dataValidation type="list" allowBlank="1" showInputMessage="1" showErrorMessage="1" sqref="AC13" xr:uid="{00000000-0002-0000-0F00-000007000000}">
      <formula1>$AR$2:$AS$2</formula1>
    </dataValidation>
  </dataValidations>
  <hyperlinks>
    <hyperlink ref="H16" location="'Shareholding Pattern'!F24" display="Total" xr:uid="{00000000-0004-0000-0F00-000000000000}"/>
    <hyperlink ref="G16" location="'Shareholding Pattern'!F24" display="Total" xr:uid="{00000000-0004-0000-0F00-000001000000}"/>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tabColor rgb="FFB685DB"/>
  </sheetPr>
  <dimension ref="A1:XFC16"/>
  <sheetViews>
    <sheetView showGridLines="0" topLeftCell="A6" zoomScale="85" zoomScaleNormal="85"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20.100000000000001" customHeight="1">
      <c r="E12" s="8" t="s">
        <v>86</v>
      </c>
      <c r="F12" s="43" t="s">
        <v>46</v>
      </c>
      <c r="G12" s="40"/>
      <c r="H12" s="40"/>
      <c r="I12" s="40"/>
      <c r="J12" s="40"/>
      <c r="K12" s="40"/>
      <c r="L12" s="40"/>
      <c r="M12" s="40"/>
      <c r="N12" s="40"/>
      <c r="O12" s="40"/>
      <c r="P12" s="40"/>
      <c r="Q12" s="40"/>
      <c r="R12" s="40"/>
      <c r="S12" s="40"/>
      <c r="T12" s="40"/>
      <c r="U12" s="40"/>
      <c r="V12" s="40"/>
      <c r="W12" s="40"/>
      <c r="X12" s="41"/>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Y13"/>
      <c r="AC13" s="10">
        <f>IF(SUM(H13:W13)&gt;0,1,0)</f>
        <v>0</v>
      </c>
      <c r="AD13" s="10">
        <f>SUM(AC15:AC65535)</f>
        <v>0</v>
      </c>
      <c r="AR13" s="10" t="s">
        <v>397</v>
      </c>
    </row>
    <row r="14" spans="5:44" ht="24.95"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4.95" hidden="1" customHeight="1">
      <c r="E15" s="2"/>
      <c r="F15" s="3"/>
      <c r="G15" s="3"/>
      <c r="H15" s="3"/>
      <c r="I15" s="3"/>
      <c r="J15" s="3"/>
      <c r="K15" s="3"/>
      <c r="L15" s="3"/>
      <c r="M15" s="3"/>
      <c r="N15" s="3"/>
      <c r="O15" s="3"/>
      <c r="P15" s="3"/>
      <c r="Q15" s="3"/>
      <c r="R15" s="3"/>
      <c r="S15" s="3"/>
      <c r="T15" s="3"/>
      <c r="U15" s="3"/>
      <c r="V15" s="3"/>
      <c r="W15" s="36"/>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0" display="Total" xr:uid="{00000000-0004-0000-1000-000000000000}"/>
    <hyperlink ref="F16" location="'Shareholding Pattern'!F30" display="Total" xr:uid="{00000000-0004-0000-1000-000001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18" customHeight="1">
      <c r="E12" s="8" t="s">
        <v>87</v>
      </c>
      <c r="F12" s="43" t="s">
        <v>47</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4.95" customHeight="1">
      <c r="E14" s="34"/>
      <c r="F14" s="35"/>
      <c r="G14" s="228" t="s">
        <v>497</v>
      </c>
      <c r="H14" s="35"/>
      <c r="I14" s="35"/>
      <c r="J14" s="35"/>
      <c r="K14" s="35"/>
      <c r="L14" s="35"/>
      <c r="M14" s="35"/>
      <c r="N14" s="35"/>
      <c r="O14" s="35"/>
      <c r="P14" s="35"/>
      <c r="Q14" s="35"/>
      <c r="R14" s="35"/>
      <c r="S14" s="35"/>
      <c r="T14" s="35"/>
      <c r="U14" s="35"/>
      <c r="V14" s="35"/>
      <c r="W14" s="35"/>
      <c r="X14" s="36"/>
      <c r="AR14" t="s">
        <v>402</v>
      </c>
    </row>
    <row r="15" spans="5:44" ht="0.75"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W13" xr:uid="{00000000-0002-0000-1100-000000000000}">
      <formula1>K13</formula1>
    </dataValidation>
    <dataValidation type="whole" operator="lessThanOrEqual" allowBlank="1" showInputMessage="1" showErrorMessage="1" sqref="U13" xr:uid="{00000000-0002-0000-1100-000001000000}">
      <formula1>H13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H13:J13 M13:N13" xr:uid="{00000000-0002-0000-1100-000003000000}">
      <formula1>0</formula1>
    </dataValidation>
  </dataValidations>
  <hyperlinks>
    <hyperlink ref="G16" location="'Shareholding Pattern'!F31" display="Total" xr:uid="{00000000-0004-0000-1100-000000000000}"/>
    <hyperlink ref="F16" location="'Shareholding Pattern'!F31"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18.75" customHeight="1">
      <c r="E12" s="8" t="s">
        <v>88</v>
      </c>
      <c r="F12" s="43" t="s">
        <v>48</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4.95"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4.95"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2" display="Total" xr:uid="{00000000-0004-0000-1200-000000000000}"/>
    <hyperlink ref="F16" location="'Shareholding Pattern'!F32"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29"/>
  <sheetViews>
    <sheetView showGridLines="0" topLeftCell="D4" workbookViewId="0">
      <selection activeCell="F17" sqref="F17"/>
    </sheetView>
  </sheetViews>
  <sheetFormatPr defaultColWidth="0" defaultRowHeight="15" zeroHeight="1"/>
  <cols>
    <col min="1" max="1" width="2.85546875" hidden="1" customWidth="1"/>
    <col min="2" max="2" width="2.42578125" hidden="1" customWidth="1"/>
    <col min="3" max="3" width="2.85546875" hidden="1" customWidth="1"/>
    <col min="4" max="4" width="2.85546875" customWidth="1"/>
    <col min="5" max="5" width="80.85546875" customWidth="1"/>
    <col min="6" max="6" width="35.5703125" bestFit="1" customWidth="1"/>
    <col min="7" max="7" width="2.7109375" customWidth="1"/>
    <col min="8" max="16383" width="1.28515625" hidden="1"/>
    <col min="16384" max="16384" width="4.28515625" hidden="1"/>
  </cols>
  <sheetData>
    <row r="1" spans="5:24" hidden="1">
      <c r="H1" t="s">
        <v>440</v>
      </c>
      <c r="R1" t="s">
        <v>112</v>
      </c>
      <c r="S1" t="s">
        <v>115</v>
      </c>
      <c r="T1" t="s">
        <v>118</v>
      </c>
      <c r="U1" t="s">
        <v>111</v>
      </c>
      <c r="W1" t="s">
        <v>115</v>
      </c>
    </row>
    <row r="2" spans="5:24" hidden="1">
      <c r="R2" t="s">
        <v>113</v>
      </c>
      <c r="S2" t="s">
        <v>116</v>
      </c>
      <c r="T2" t="s">
        <v>119</v>
      </c>
      <c r="U2" t="s">
        <v>122</v>
      </c>
      <c r="W2" t="s">
        <v>117</v>
      </c>
    </row>
    <row r="3" spans="5:24" hidden="1">
      <c r="R3" t="s">
        <v>114</v>
      </c>
      <c r="S3" t="s">
        <v>117</v>
      </c>
      <c r="T3" t="s">
        <v>120</v>
      </c>
      <c r="W3" t="s">
        <v>502</v>
      </c>
    </row>
    <row r="4" spans="5:24" ht="35.1" customHeight="1">
      <c r="S4" t="s">
        <v>502</v>
      </c>
      <c r="T4" t="s">
        <v>121</v>
      </c>
      <c r="W4" t="s">
        <v>503</v>
      </c>
    </row>
    <row r="5" spans="5:24" ht="30" customHeight="1">
      <c r="E5" s="403" t="s">
        <v>108</v>
      </c>
      <c r="F5" s="404"/>
      <c r="S5" t="s">
        <v>503</v>
      </c>
    </row>
    <row r="6" spans="5:24" ht="20.100000000000001" customHeight="1">
      <c r="E6" s="15" t="s">
        <v>124</v>
      </c>
      <c r="F6" s="256" t="s">
        <v>710</v>
      </c>
    </row>
    <row r="7" spans="5:24" ht="20.100000000000001" customHeight="1">
      <c r="E7" s="15" t="s">
        <v>508</v>
      </c>
      <c r="F7" s="256" t="s">
        <v>711</v>
      </c>
      <c r="M7" t="s">
        <v>414</v>
      </c>
      <c r="X7" t="s">
        <v>111</v>
      </c>
    </row>
    <row r="8" spans="5:24" ht="20.100000000000001" customHeight="1">
      <c r="E8" s="15" t="s">
        <v>509</v>
      </c>
      <c r="F8" s="256" t="s">
        <v>711</v>
      </c>
      <c r="M8" t="s">
        <v>415</v>
      </c>
      <c r="X8" t="s">
        <v>122</v>
      </c>
    </row>
    <row r="9" spans="5:24" ht="20.100000000000001" customHeight="1">
      <c r="E9" s="15" t="s">
        <v>510</v>
      </c>
      <c r="F9" s="256" t="s">
        <v>712</v>
      </c>
      <c r="M9" t="s">
        <v>416</v>
      </c>
    </row>
    <row r="10" spans="5:24" ht="20.100000000000001" customHeight="1">
      <c r="E10" s="15" t="s">
        <v>123</v>
      </c>
      <c r="F10" s="256" t="s">
        <v>713</v>
      </c>
      <c r="M10" t="s">
        <v>504</v>
      </c>
    </row>
    <row r="11" spans="5:24" ht="20.100000000000001" customHeight="1">
      <c r="E11" s="15" t="s">
        <v>500</v>
      </c>
      <c r="F11" s="175" t="s">
        <v>122</v>
      </c>
    </row>
    <row r="12" spans="5:24" ht="20.100000000000001" customHeight="1">
      <c r="E12" s="15" t="s">
        <v>109</v>
      </c>
      <c r="F12" s="175" t="s">
        <v>112</v>
      </c>
    </row>
    <row r="13" spans="5:24" ht="20.100000000000001" customHeight="1">
      <c r="E13" s="15" t="s">
        <v>260</v>
      </c>
      <c r="F13" s="175" t="s">
        <v>116</v>
      </c>
      <c r="R13" s="221"/>
    </row>
    <row r="14" spans="5:24" ht="27" customHeight="1">
      <c r="E14" s="15" t="s">
        <v>501</v>
      </c>
      <c r="F14" s="256" t="s">
        <v>714</v>
      </c>
      <c r="R14" s="222"/>
    </row>
    <row r="15" spans="5:24" ht="36.75" customHeight="1">
      <c r="E15" s="16" t="s">
        <v>110</v>
      </c>
      <c r="F15" s="334" t="s">
        <v>635</v>
      </c>
      <c r="G15" s="172"/>
      <c r="I15" s="222"/>
      <c r="S15" s="222"/>
    </row>
    <row r="16" spans="5:24" ht="22.5" customHeight="1">
      <c r="E16" s="15" t="s">
        <v>265</v>
      </c>
      <c r="F16" s="256" t="str">
        <f>IF(F13=S1,M7,IF(F13=S2,M8,IF(F13=S3,M9,IF(F13=S4,M8,IF(F13=S5,M8,"")))))</f>
        <v>Regulation 31 (1) (b)</v>
      </c>
    </row>
    <row r="17" spans="4:6" s="17" customFormat="1" ht="28.5" customHeight="1">
      <c r="E17" s="15" t="s">
        <v>708</v>
      </c>
      <c r="F17" s="256" t="s">
        <v>122</v>
      </c>
    </row>
    <row r="18" spans="4:6" s="17" customFormat="1" ht="21" hidden="1">
      <c r="E18" s="402"/>
      <c r="F18" s="402"/>
    </row>
    <row r="19" spans="4:6" s="17" customFormat="1" ht="21" hidden="1" customHeight="1">
      <c r="D19" s="18"/>
    </row>
    <row r="20" spans="4:6" s="17" customFormat="1" ht="12.75" hidden="1" customHeight="1">
      <c r="D20" s="19"/>
      <c r="E20" s="18"/>
      <c r="F20" s="18"/>
    </row>
    <row r="21" spans="4:6" s="17" customFormat="1" ht="12.75" hidden="1" customHeight="1">
      <c r="D21" s="19"/>
      <c r="E21" s="20"/>
      <c r="F21" s="21"/>
    </row>
    <row r="22" spans="4:6" s="17" customFormat="1" ht="12.75" hidden="1" customHeight="1">
      <c r="D22" s="19"/>
      <c r="E22" s="20"/>
      <c r="F22" s="21"/>
    </row>
    <row r="23" spans="4:6" s="17" customFormat="1" ht="12.75" hidden="1" customHeight="1">
      <c r="D23" s="19"/>
      <c r="E23" s="20"/>
      <c r="F23" s="21"/>
    </row>
    <row r="24" spans="4:6" s="17" customFormat="1" ht="12.75" hidden="1" customHeight="1">
      <c r="D24" s="19"/>
      <c r="E24" s="20"/>
      <c r="F24" s="21"/>
    </row>
    <row r="25" spans="4:6" s="17" customFormat="1" ht="12.75" hidden="1" customHeight="1">
      <c r="D25" s="19"/>
      <c r="E25" s="20"/>
      <c r="F25" s="21"/>
    </row>
    <row r="26" spans="4:6" s="17" customFormat="1" hidden="1">
      <c r="E26" s="20"/>
      <c r="F26" s="21"/>
    </row>
    <row r="27" spans="4:6" s="17" customFormat="1" hidden="1"/>
    <row r="28" spans="4:6" s="17" customFormat="1" hidden="1"/>
    <row r="29" spans="4:6" ht="18.75" hidden="1" customHeight="1">
      <c r="E29" s="17"/>
      <c r="F29" s="17"/>
    </row>
  </sheetData>
  <sheetProtection password="F884" sheet="1" objects="1" scenarios="1"/>
  <dataConsolidate/>
  <mergeCells count="2">
    <mergeCell ref="E18:F18"/>
    <mergeCell ref="E5:F5"/>
  </mergeCells>
  <dataValidations count="8">
    <dataValidation type="list" allowBlank="1" showInputMessage="1" showErrorMessage="1" sqref="F21:F26"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6" xr:uid="{00000000-0002-0000-0100-000004000000}">
      <formula1>6</formula1>
    </dataValidation>
    <dataValidation type="list" allowBlank="1" showInputMessage="1" showErrorMessage="1" sqref="F11 F17" xr:uid="{00000000-0002-0000-0100-000005000000}">
      <formula1>$X$7:$X$8</formula1>
    </dataValidation>
    <dataValidation type="custom" allowBlank="1" showInputMessage="1" showErrorMessage="1" sqref="G13" xr:uid="{00000000-0002-0000-0100-000006000000}">
      <formula1>IF(F11="Yes",OFFSET(R1,2,1,2,1),OFFSET(R1,1,2,3,1))</formula1>
    </dataValidation>
    <dataValidation type="textLength" operator="equal" allowBlank="1" showInputMessage="1" showErrorMessage="1" sqref="F9" xr:uid="{00000000-0002-0000-0100-000007000000}">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20.100000000000001" customHeight="1">
      <c r="E12" s="8" t="s">
        <v>89</v>
      </c>
      <c r="F12" s="43" t="s">
        <v>49</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SUM(AC13:AC65535)</f>
        <v>0</v>
      </c>
      <c r="AR13" s="10" t="s">
        <v>397</v>
      </c>
    </row>
    <row r="14" spans="5:44" ht="24.95"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0.100000000000001"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M13:N13 H13:J13" xr:uid="{00000000-0002-0000-1300-000003000000}">
      <formula1>0</formula1>
    </dataValidation>
  </dataValidations>
  <hyperlinks>
    <hyperlink ref="G16" location="'Shareholding Pattern'!F33" display="Total" xr:uid="{00000000-0004-0000-1300-000000000000}"/>
    <hyperlink ref="F16" location="'Shareholding Pattern'!F33"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tabColor rgb="FFB685DB"/>
  </sheetPr>
  <dimension ref="A1:XFC16"/>
  <sheetViews>
    <sheetView showGridLines="0" topLeftCell="A7" zoomScale="90" zoomScaleNormal="90"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15.75">
      <c r="E12" s="8" t="s">
        <v>90</v>
      </c>
      <c r="F12" s="43" t="s">
        <v>50</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4.95"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4.95"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4" display="Total" xr:uid="{00000000-0004-0000-1400-000000000000}"/>
    <hyperlink ref="F16" location="'Shareholding Pattern'!F34"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18.75" customHeight="1">
      <c r="E12" s="8" t="s">
        <v>94</v>
      </c>
      <c r="F12" s="43" t="s">
        <v>31</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4.95"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20.100000000000001"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xr:uid="{00000000-0002-0000-1500-000000000000}">
      <formula1>K13</formula1>
    </dataValidation>
    <dataValidation type="whole" operator="lessThanOrEqual" allowBlank="1" showInputMessage="1" showErrorMessage="1" sqref="U13" xr:uid="{00000000-0002-0000-1500-000001000000}">
      <formula1>H13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M13:N13 H13:J13" xr:uid="{00000000-0002-0000-1500-000003000000}">
      <formula1>0</formula1>
    </dataValidation>
  </dataValidations>
  <hyperlinks>
    <hyperlink ref="G16" location="'Shareholding Pattern'!F35" display="Total" xr:uid="{00000000-0004-0000-1500-000000000000}"/>
    <hyperlink ref="F16" location="'Shareholding Pattern'!F35"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B685DB"/>
  </sheetPr>
  <dimension ref="A1:XFC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c r="AR11" t="s">
        <v>405</v>
      </c>
    </row>
    <row r="12" spans="5:44" ht="15.75" customHeight="1">
      <c r="E12" s="8" t="s">
        <v>91</v>
      </c>
      <c r="F12" s="43" t="s">
        <v>53</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4.95" customHeight="1">
      <c r="E14" s="34"/>
      <c r="F14" s="35"/>
      <c r="G14" s="228" t="s">
        <v>497</v>
      </c>
      <c r="H14" s="35"/>
      <c r="I14" s="35"/>
      <c r="J14" s="35"/>
      <c r="K14" s="35"/>
      <c r="L14" s="35"/>
      <c r="M14" s="35"/>
      <c r="N14" s="35"/>
      <c r="O14" s="35"/>
      <c r="P14" s="35"/>
      <c r="Q14" s="35"/>
      <c r="R14" s="35"/>
      <c r="S14" s="35"/>
      <c r="T14" s="35"/>
      <c r="U14" s="35"/>
      <c r="V14" s="35"/>
      <c r="W14" s="35"/>
      <c r="X14" s="36"/>
      <c r="AR14" t="s">
        <v>402</v>
      </c>
    </row>
    <row r="15" spans="5:44" ht="20.100000000000001"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M13:N13 H13:J13" xr:uid="{00000000-0002-0000-1600-000003000000}">
      <formula1>0</formula1>
    </dataValidation>
  </dataValidations>
  <hyperlinks>
    <hyperlink ref="G16" location="'Shareholding Pattern'!F36" display="Total" xr:uid="{00000000-0004-0000-1600-000000000000}"/>
    <hyperlink ref="F16" location="'Shareholding Pattern'!F36" display="Total" xr:uid="{00000000-0004-0000-1600-000001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415" t="s">
        <v>137</v>
      </c>
      <c r="F9" s="414" t="s">
        <v>136</v>
      </c>
      <c r="G9" s="414" t="s">
        <v>1</v>
      </c>
      <c r="H9" s="414" t="s">
        <v>3</v>
      </c>
      <c r="I9" s="414" t="s">
        <v>4</v>
      </c>
      <c r="J9" s="414" t="s">
        <v>5</v>
      </c>
      <c r="K9" s="414" t="s">
        <v>6</v>
      </c>
      <c r="L9" s="414" t="s">
        <v>7</v>
      </c>
      <c r="M9" s="414" t="s">
        <v>8</v>
      </c>
      <c r="N9" s="414"/>
      <c r="O9" s="414"/>
      <c r="P9" s="414"/>
      <c r="Q9" s="415" t="s">
        <v>505</v>
      </c>
      <c r="R9" s="414" t="s">
        <v>10</v>
      </c>
      <c r="S9" s="415" t="s">
        <v>134</v>
      </c>
      <c r="T9" s="414" t="s">
        <v>107</v>
      </c>
      <c r="U9" s="414" t="s">
        <v>12</v>
      </c>
      <c r="V9" s="414"/>
      <c r="W9" s="414" t="s">
        <v>14</v>
      </c>
      <c r="X9" s="414" t="s">
        <v>499</v>
      </c>
      <c r="AR9" t="s">
        <v>404</v>
      </c>
    </row>
    <row r="10" spans="5:44" ht="31.5" customHeight="1">
      <c r="E10" s="416"/>
      <c r="F10" s="414"/>
      <c r="G10" s="414"/>
      <c r="H10" s="414"/>
      <c r="I10" s="414"/>
      <c r="J10" s="414"/>
      <c r="K10" s="414"/>
      <c r="L10" s="414"/>
      <c r="M10" s="414" t="s">
        <v>15</v>
      </c>
      <c r="N10" s="414"/>
      <c r="O10" s="414"/>
      <c r="P10" s="414" t="s">
        <v>16</v>
      </c>
      <c r="Q10" s="416"/>
      <c r="R10" s="414"/>
      <c r="S10" s="416"/>
      <c r="T10" s="414"/>
      <c r="U10" s="414"/>
      <c r="V10" s="414"/>
      <c r="W10" s="414"/>
      <c r="X10" s="414"/>
      <c r="AR10" t="s">
        <v>394</v>
      </c>
    </row>
    <row r="11" spans="5:44" ht="78.75" customHeight="1">
      <c r="E11" s="417"/>
      <c r="F11" s="414"/>
      <c r="G11" s="414"/>
      <c r="H11" s="414"/>
      <c r="I11" s="414"/>
      <c r="J11" s="414"/>
      <c r="K11" s="414"/>
      <c r="L11" s="414"/>
      <c r="M11" s="27" t="s">
        <v>17</v>
      </c>
      <c r="N11" s="27" t="s">
        <v>18</v>
      </c>
      <c r="O11" s="27" t="s">
        <v>19</v>
      </c>
      <c r="P11" s="414"/>
      <c r="Q11" s="417"/>
      <c r="R11" s="414"/>
      <c r="S11" s="417"/>
      <c r="T11" s="414"/>
      <c r="U11" s="27" t="s">
        <v>20</v>
      </c>
      <c r="V11" s="27" t="s">
        <v>21</v>
      </c>
      <c r="W11" s="414"/>
      <c r="X11" s="414"/>
      <c r="AR11" t="s">
        <v>405</v>
      </c>
    </row>
    <row r="12" spans="5:44" ht="20.25" customHeight="1">
      <c r="E12" s="8" t="s">
        <v>92</v>
      </c>
      <c r="F12" s="43" t="s">
        <v>55</v>
      </c>
      <c r="G12" s="25"/>
      <c r="H12" s="25"/>
      <c r="I12" s="25"/>
      <c r="J12" s="25"/>
      <c r="K12" s="25"/>
      <c r="L12" s="25"/>
      <c r="M12" s="25"/>
      <c r="N12" s="25"/>
      <c r="O12" s="25"/>
      <c r="P12" s="25"/>
      <c r="Q12" s="25"/>
      <c r="R12" s="25"/>
      <c r="S12" s="25"/>
      <c r="T12" s="25"/>
      <c r="U12" s="25"/>
      <c r="V12" s="25"/>
      <c r="W12" s="25"/>
      <c r="X12" s="26"/>
      <c r="AR12" t="s">
        <v>406</v>
      </c>
    </row>
    <row r="13" spans="5:44"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c r="AR13" s="10" t="s">
        <v>397</v>
      </c>
    </row>
    <row r="14" spans="5:44" ht="24.95" customHeight="1">
      <c r="E14" s="34"/>
      <c r="F14" s="35"/>
      <c r="G14" s="228" t="s">
        <v>494</v>
      </c>
      <c r="H14" s="35"/>
      <c r="I14" s="35"/>
      <c r="J14" s="35"/>
      <c r="K14" s="35"/>
      <c r="L14" s="35"/>
      <c r="M14" s="35"/>
      <c r="N14" s="35"/>
      <c r="O14" s="35"/>
      <c r="P14" s="35"/>
      <c r="Q14" s="35"/>
      <c r="R14" s="35"/>
      <c r="S14" s="35"/>
      <c r="T14" s="35"/>
      <c r="U14" s="35"/>
      <c r="V14" s="35"/>
      <c r="W14" s="35"/>
      <c r="X14" s="36"/>
      <c r="AR14" t="s">
        <v>402</v>
      </c>
    </row>
    <row r="15" spans="5:44" ht="15" hidden="1" customHeight="1">
      <c r="E15" s="2"/>
      <c r="F15" s="3"/>
      <c r="G15" s="3"/>
      <c r="H15" s="3"/>
      <c r="I15" s="3"/>
      <c r="J15" s="3"/>
      <c r="K15" s="3"/>
      <c r="L15" s="3"/>
      <c r="M15" s="3"/>
      <c r="N15" s="3"/>
      <c r="O15" s="3"/>
      <c r="P15" s="3"/>
      <c r="Q15" s="3"/>
      <c r="R15" s="3"/>
      <c r="S15" s="3"/>
      <c r="T15" s="3"/>
      <c r="U15" s="3"/>
      <c r="V15" s="3"/>
      <c r="W15" s="36"/>
      <c r="AR15" t="s">
        <v>407</v>
      </c>
    </row>
    <row r="16" spans="5:44" ht="20.100000000000001" customHeight="1">
      <c r="E16" s="31"/>
      <c r="F16" s="57" t="s">
        <v>450</v>
      </c>
      <c r="G16" s="57"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c r="AR16" t="s">
        <v>401</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700-000000000000}">
      <formula1>H13</formula1>
    </dataValidation>
    <dataValidation type="whole" operator="lessThanOrEqual" allowBlank="1" showInputMessage="1" showErrorMessage="1" sqref="W13" xr:uid="{00000000-0002-0000-1700-000001000000}">
      <formula1>K13</formula1>
    </dataValidation>
    <dataValidation type="textLength" operator="equal" allowBlank="1" showInputMessage="1" showErrorMessage="1" prompt="[A-Z][A-Z][A-Z][A-Z][A-Z][0-9][0-9][0-9][0-9][A-Z]_x000a__x000a_In absence of PAN write : ZZZZZ9999Z" sqref="G13" xr:uid="{00000000-0002-0000-1700-000002000000}">
      <formula1>10</formula1>
    </dataValidation>
    <dataValidation type="whole" operator="greaterThanOrEqual" allowBlank="1" showInputMessage="1" showErrorMessage="1" sqref="Q13:R13 M13:N13 H13:J13" xr:uid="{00000000-0002-0000-1700-000003000000}">
      <formula1>0</formula1>
    </dataValidation>
  </dataValidations>
  <hyperlinks>
    <hyperlink ref="G16" location="'Shareholding Pattern'!F37" display="Total" xr:uid="{00000000-0004-0000-1700-000000000000}"/>
    <hyperlink ref="F16" location="'Shareholding Pattern'!F37" display="Total" xr:uid="{00000000-0004-0000-17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B685DB"/>
  </sheetPr>
  <dimension ref="A1:XFC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t="s">
        <v>403</v>
      </c>
    </row>
    <row r="5" spans="4:57" hidden="1">
      <c r="AF5" t="s">
        <v>393</v>
      </c>
    </row>
    <row r="6" spans="4:57" hidden="1">
      <c r="AF6" t="s">
        <v>404</v>
      </c>
    </row>
    <row r="7" spans="4:57">
      <c r="AF7" t="s">
        <v>394</v>
      </c>
    </row>
    <row r="8" spans="4:57">
      <c r="AF8" t="s">
        <v>405</v>
      </c>
    </row>
    <row r="9" spans="4:57" ht="29.25" customHeight="1">
      <c r="D9" s="415" t="s">
        <v>137</v>
      </c>
      <c r="E9" s="415" t="s">
        <v>34</v>
      </c>
      <c r="F9" s="415" t="s">
        <v>434</v>
      </c>
      <c r="G9" s="415" t="s">
        <v>136</v>
      </c>
      <c r="H9" s="414" t="s">
        <v>1</v>
      </c>
      <c r="I9" s="415" t="s">
        <v>426</v>
      </c>
      <c r="J9" s="414" t="s">
        <v>3</v>
      </c>
      <c r="K9" s="414" t="s">
        <v>4</v>
      </c>
      <c r="L9" s="414" t="s">
        <v>5</v>
      </c>
      <c r="M9" s="414" t="s">
        <v>6</v>
      </c>
      <c r="N9" s="414" t="s">
        <v>7</v>
      </c>
      <c r="O9" s="414" t="s">
        <v>8</v>
      </c>
      <c r="P9" s="414"/>
      <c r="Q9" s="414"/>
      <c r="R9" s="414"/>
      <c r="S9" s="414" t="s">
        <v>9</v>
      </c>
      <c r="T9" s="415" t="s">
        <v>505</v>
      </c>
      <c r="U9" s="415" t="s">
        <v>138</v>
      </c>
      <c r="V9" s="414" t="s">
        <v>107</v>
      </c>
      <c r="W9" s="414" t="s">
        <v>12</v>
      </c>
      <c r="X9" s="414"/>
      <c r="Y9" s="414" t="s">
        <v>14</v>
      </c>
      <c r="Z9" s="414" t="s">
        <v>499</v>
      </c>
      <c r="AG9" t="s">
        <v>406</v>
      </c>
      <c r="AV9" t="s">
        <v>34</v>
      </c>
    </row>
    <row r="10" spans="4:57" ht="31.5" customHeight="1">
      <c r="D10" s="416"/>
      <c r="E10" s="416"/>
      <c r="F10" s="416"/>
      <c r="G10" s="416"/>
      <c r="H10" s="414"/>
      <c r="I10" s="416"/>
      <c r="J10" s="414"/>
      <c r="K10" s="414"/>
      <c r="L10" s="414"/>
      <c r="M10" s="414"/>
      <c r="N10" s="414"/>
      <c r="O10" s="414" t="s">
        <v>15</v>
      </c>
      <c r="P10" s="414"/>
      <c r="Q10" s="414"/>
      <c r="R10" s="414" t="s">
        <v>16</v>
      </c>
      <c r="S10" s="414"/>
      <c r="T10" s="416"/>
      <c r="U10" s="465"/>
      <c r="V10" s="414"/>
      <c r="W10" s="414"/>
      <c r="X10" s="414"/>
      <c r="Y10" s="414"/>
      <c r="Z10" s="414"/>
      <c r="AG10" t="s">
        <v>397</v>
      </c>
      <c r="AV10" t="s">
        <v>437</v>
      </c>
    </row>
    <row r="11" spans="4:57" ht="75">
      <c r="D11" s="417"/>
      <c r="E11" s="417"/>
      <c r="F11" s="417"/>
      <c r="G11" s="417"/>
      <c r="H11" s="414"/>
      <c r="I11" s="417"/>
      <c r="J11" s="414"/>
      <c r="K11" s="414"/>
      <c r="L11" s="414"/>
      <c r="M11" s="414"/>
      <c r="N11" s="414"/>
      <c r="O11" s="27" t="s">
        <v>17</v>
      </c>
      <c r="P11" s="27" t="s">
        <v>18</v>
      </c>
      <c r="Q11" s="27" t="s">
        <v>19</v>
      </c>
      <c r="R11" s="414"/>
      <c r="S11" s="414"/>
      <c r="T11" s="417"/>
      <c r="U11" s="466"/>
      <c r="V11" s="414"/>
      <c r="W11" s="27" t="s">
        <v>20</v>
      </c>
      <c r="X11" s="27" t="s">
        <v>21</v>
      </c>
      <c r="Y11" s="414"/>
      <c r="Z11" s="414"/>
      <c r="AG11" t="s">
        <v>402</v>
      </c>
    </row>
    <row r="12" spans="4:57" ht="15.75">
      <c r="D12" s="8" t="s">
        <v>93</v>
      </c>
      <c r="E12" s="43" t="s">
        <v>33</v>
      </c>
      <c r="F12" s="68"/>
      <c r="G12" s="25"/>
      <c r="H12" s="25"/>
      <c r="I12" s="25"/>
      <c r="J12" s="25"/>
      <c r="K12" s="25"/>
      <c r="L12" s="25"/>
      <c r="M12" s="25"/>
      <c r="N12" s="25"/>
      <c r="O12" s="25"/>
      <c r="P12" s="25"/>
      <c r="Q12" s="25"/>
      <c r="R12" s="25"/>
      <c r="S12" s="25"/>
      <c r="T12" s="25"/>
      <c r="U12" s="25"/>
      <c r="V12" s="25"/>
      <c r="W12" s="25"/>
      <c r="X12" s="25"/>
      <c r="Y12" s="25"/>
      <c r="Z12" s="26"/>
      <c r="AF12" t="s">
        <v>407</v>
      </c>
    </row>
    <row r="13" spans="4:57" s="10" customFormat="1" ht="20.100000000000001" hidden="1" customHeight="1">
      <c r="D13" s="53"/>
      <c r="E13" s="62"/>
      <c r="F13" s="64"/>
      <c r="G13" s="64"/>
      <c r="H13" s="9"/>
      <c r="I13" s="13"/>
      <c r="J13" s="13"/>
      <c r="K13" s="38"/>
      <c r="L13" s="38"/>
      <c r="M13" s="201" t="str">
        <f>+IFERROR(IF(COUNT(J13:L13),ROUND(SUM(J13:L13),0),""),"")</f>
        <v/>
      </c>
      <c r="N13" s="199" t="str">
        <f>+IFERROR(IF(COUNT(M13),ROUND(M13/'Shareholding Pattern'!$L$57*100,2),""),"")</f>
        <v/>
      </c>
      <c r="O13" s="241" t="str">
        <f>IF(J13="","",J13)</f>
        <v/>
      </c>
      <c r="P13" s="173"/>
      <c r="Q13" s="200" t="str">
        <f>+IFERROR(IF(COUNT(O13:P13),ROUND(SUM(O13,P13),2),""),"")</f>
        <v/>
      </c>
      <c r="R13" s="199" t="str">
        <f>+IFERROR(IF(COUNT(Q13),ROUND(Q13/('Shareholding Pattern'!$P$58)*100,2),""),"")</f>
        <v/>
      </c>
      <c r="S13" s="38"/>
      <c r="T13" s="38"/>
      <c r="U13" s="202" t="str">
        <f>+IFERROR(IF(COUNT(S13:T13),ROUND(SUM(S13:T13),0),""),"")</f>
        <v/>
      </c>
      <c r="V13" s="199" t="str">
        <f>+IFERROR(IF(COUNT(M13,U13),ROUND(SUM(U13,M13)/SUM('Shareholding Pattern'!$L$57,'Shareholding Pattern'!$T$57)*100,2),""),"")</f>
        <v/>
      </c>
      <c r="W13" s="38"/>
      <c r="X13" s="199" t="str">
        <f>+IFERROR(IF(COUNT(W13),ROUND(SUM(W13)/SUM(M13)*100,2),""),0)</f>
        <v/>
      </c>
      <c r="Y13" s="13"/>
      <c r="Z13" s="243"/>
      <c r="AC13" s="10">
        <f>IF(SUM(H13:Y13)&gt;0,1,0)</f>
        <v>0</v>
      </c>
      <c r="AD13" s="10">
        <f>SUM(AC15:AC65535)</f>
        <v>0</v>
      </c>
      <c r="AF13" t="s">
        <v>401</v>
      </c>
    </row>
    <row r="14" spans="4:57" ht="24.95" customHeight="1">
      <c r="D14" s="34"/>
      <c r="E14" s="35"/>
      <c r="F14" s="35"/>
      <c r="G14" s="35"/>
      <c r="H14" s="35"/>
      <c r="I14" s="35"/>
      <c r="J14" s="35"/>
      <c r="K14" s="35"/>
      <c r="L14" s="35"/>
      <c r="M14" s="35"/>
      <c r="N14" s="35"/>
      <c r="O14" s="35"/>
      <c r="P14" s="35"/>
      <c r="Q14" s="35"/>
      <c r="R14" s="35"/>
      <c r="S14" s="35"/>
      <c r="T14" s="35"/>
      <c r="U14" s="35"/>
      <c r="V14" s="35"/>
      <c r="W14" s="35"/>
      <c r="Z14" s="36"/>
    </row>
    <row r="15" spans="4:57" hidden="1">
      <c r="D15" s="34"/>
      <c r="J15" s="172"/>
      <c r="K15" s="172"/>
      <c r="X15" s="36"/>
    </row>
    <row r="16" spans="4:57" ht="20.100000000000001" customHeight="1">
      <c r="D16" s="48"/>
      <c r="E16" s="30"/>
      <c r="F16" s="49" t="s">
        <v>450</v>
      </c>
      <c r="G16" s="30"/>
      <c r="H16" s="49" t="s">
        <v>19</v>
      </c>
      <c r="I16" s="52" t="str">
        <f>+IFERROR(IF(COUNT(I13:I15),ROUND(SUMIF($F$13:I15,"Category",I13:I15),0),""),"")</f>
        <v/>
      </c>
      <c r="J16" s="52" t="str">
        <f>+IFERROR(IF(COUNT(J13:J15),ROUND(SUMIF($F$13:J15,"Category",J13:J15),0),""),"")</f>
        <v/>
      </c>
      <c r="K16" s="52" t="str">
        <f>+IFERROR(IF(COUNT(K13:K15),ROUND(SUMIF($F$13:K15,"Category",K13:K15),0),""),"")</f>
        <v/>
      </c>
      <c r="L16" s="52" t="str">
        <f>+IFERROR(IF(COUNT(L13:L15),ROUND(SUMIF($F$13:L15,"Category",L13:L15),0),""),"")</f>
        <v/>
      </c>
      <c r="M16" s="52" t="str">
        <f>+IFERROR(IF(COUNT(M13:M15),ROUND(SUMIF($F$13:M15,"Category",M13:M15),0),""),"")</f>
        <v/>
      </c>
      <c r="N16" s="199" t="str">
        <f>+IFERROR(IF(COUNT(N13:N15),ROUND(SUMIF($F$13:N15,"Category",N13:N15),2),""),"")</f>
        <v/>
      </c>
      <c r="O16" s="65" t="str">
        <f>+IFERROR(IF(COUNT(O13:O15),ROUND(SUMIF($F$13:O15,"Category",O13:O15),0),""),"")</f>
        <v/>
      </c>
      <c r="P16" s="163" t="str">
        <f>+IFERROR(IF(COUNT(P13:P15),ROUND(SUMIF($F$13:P15,"Category",P13:P15),0),""),"")</f>
        <v/>
      </c>
      <c r="Q16" s="163" t="str">
        <f>+IFERROR(IF(COUNT(Q13:Q15),ROUND(SUMIF($F$13:Q15,"Category",Q13:Q15),0),""),"")</f>
        <v/>
      </c>
      <c r="R16" s="199" t="str">
        <f>+IFERROR(IF(COUNT(R13:R15),ROUND(SUMIF($F$13:R15,"Category",R13:R15),2),""),"")</f>
        <v/>
      </c>
      <c r="S16" s="52" t="str">
        <f>+IFERROR(IF(COUNT(S13:S15),ROUND(SUMIF($F$13:S15,"Category",S13:S15),0),""),"")</f>
        <v/>
      </c>
      <c r="T16" s="52" t="str">
        <f>+IFERROR(IF(COUNT(T13:T15),ROUND(SUMIF($F$13:T15,"Category",T13:T15),0),""),"")</f>
        <v/>
      </c>
      <c r="U16" s="52" t="str">
        <f>+IFERROR(IF(COUNT(U13:U15),ROUND(SUMIF($F$13:U15,"Category",U13:U15),0),""),"")</f>
        <v/>
      </c>
      <c r="V16" s="119" t="str">
        <f>+IFERROR(IF(COUNT(V13:V15),ROUND(SUMIF($F$13:V15,"Category",V13:V15),2),""),"")</f>
        <v/>
      </c>
      <c r="W16" s="52" t="str">
        <f>+IFERROR(IF(COUNT(W13:W15),ROUND(SUMIF($F$13:W15,"Category",W13:W15),0),""),"")</f>
        <v/>
      </c>
      <c r="X16" s="199" t="str">
        <f>+IFERROR(IF(COUNT(W16),ROUND(SUM(W16)/SUM(M16)*100,2),""),0)</f>
        <v/>
      </c>
      <c r="Y16" s="52" t="str">
        <f>+IFERROR(IF(COUNT(Y13:Y15),ROUND(SUMIF($F$13:Y15,"Category",Y13:Y15),0),""),"")</f>
        <v/>
      </c>
    </row>
  </sheetData>
  <sheetProtection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xr:uid="{00000000-0002-0000-1800-000000000000}">
      <formula1>M13</formula1>
    </dataValidation>
    <dataValidation type="whole" operator="lessThanOrEqual" allowBlank="1" showInputMessage="1" showErrorMessage="1" sqref="W13" xr:uid="{00000000-0002-0000-1800-000001000000}">
      <formula1>J13</formula1>
    </dataValidation>
    <dataValidation type="whole" operator="greaterThanOrEqual" allowBlank="1" showInputMessage="1" showErrorMessage="1" sqref="O13:P13 J13:L13 S13:T13" xr:uid="{00000000-0002-0000-1800-000002000000}">
      <formula1>0</formula1>
    </dataValidation>
    <dataValidation type="textLength" operator="equal" allowBlank="1" showInputMessage="1" showErrorMessage="1" prompt="[A-Z][A-Z][A-Z][A-Z][A-Z][0-9][0-9][0-9][0-9][A-Z]_x000a__x000a_In absence of PAN write : ZZZZZ9999Z_x000a_" sqref="H13" xr:uid="{00000000-0002-0000-1800-000003000000}">
      <formula1>10</formula1>
    </dataValidation>
    <dataValidation type="whole" operator="greaterThan" allowBlank="1" showInputMessage="1" showErrorMessage="1" sqref="I13" xr:uid="{00000000-0002-0000-1800-000004000000}">
      <formula1>0</formula1>
    </dataValidation>
    <dataValidation type="list" allowBlank="1" showInputMessage="1" showErrorMessage="1" sqref="E13" xr:uid="{00000000-0002-0000-1800-000005000000}">
      <formula1>$AR$1:$BE$1</formula1>
    </dataValidation>
    <dataValidation type="list" allowBlank="1" showInputMessage="1" showErrorMessage="1" sqref="F13" xr:uid="{00000000-0002-0000-1800-000006000000}">
      <formula1>$AV$9:$AV$10</formula1>
    </dataValidation>
  </dataValidations>
  <hyperlinks>
    <hyperlink ref="H16" location="'Shareholding Pattern'!F38" display="Total" xr:uid="{00000000-0004-0000-1800-000000000000}"/>
    <hyperlink ref="F16" location="'Shareholding Pattern'!F38" display="Total" xr:uid="{00000000-0004-0000-1800-000001000000}"/>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5:30"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row>
    <row r="11" spans="5:30"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5:30" s="6" customFormat="1" ht="20.100000000000001" customHeight="1">
      <c r="E12" s="8" t="s">
        <v>95</v>
      </c>
      <c r="F12" s="71" t="s">
        <v>61</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4.95" customHeight="1">
      <c r="E14" s="34"/>
      <c r="F14" s="35"/>
      <c r="G14" s="228" t="s">
        <v>494</v>
      </c>
      <c r="H14" s="35"/>
      <c r="I14" s="35"/>
      <c r="J14" s="35"/>
      <c r="K14" s="35"/>
      <c r="L14" s="35"/>
      <c r="M14" s="35"/>
      <c r="N14" s="35"/>
      <c r="O14" s="35"/>
      <c r="P14" s="35"/>
      <c r="Q14" s="35"/>
      <c r="R14" s="35"/>
      <c r="S14" s="35"/>
      <c r="T14" s="35"/>
      <c r="U14" s="35"/>
      <c r="V14" s="35"/>
      <c r="W14" s="35"/>
      <c r="X14" s="36"/>
    </row>
    <row r="15" spans="5:30" ht="15" hidden="1" customHeight="1">
      <c r="E15" s="34"/>
      <c r="J15" s="172"/>
      <c r="K15" s="172"/>
      <c r="N15" s="172"/>
      <c r="O15" s="172"/>
      <c r="V15" s="172"/>
      <c r="W15" s="36"/>
    </row>
    <row r="16" spans="5:30" ht="20.100000000000001" customHeight="1">
      <c r="E16" s="48"/>
      <c r="F16" s="49" t="s">
        <v>450</v>
      </c>
      <c r="G16" s="49" t="s">
        <v>19</v>
      </c>
      <c r="H16" s="44" t="str">
        <f>+IFERROR(IF(COUNT(H14:H15),ROUND(SUM(H14:H15),0),""),"")</f>
        <v/>
      </c>
      <c r="I16" s="44" t="str">
        <f>+IFERROR(IF(COUNT(I14:I15),ROUND(SUM(I14:I15),0),""),"")</f>
        <v/>
      </c>
      <c r="J16" s="44" t="str">
        <f>+IFERROR(IF(COUNT(J14:J15),ROUND(SUM(J14:J15),0),""),"")</f>
        <v/>
      </c>
      <c r="K16" s="44" t="str">
        <f>+IFERROR(IF(COUNT(K14:K15),ROUND(SUM(K14:K15),0),""),"")</f>
        <v/>
      </c>
      <c r="L16" s="14" t="str">
        <f>+IFERROR(IF(COUNT(K16),ROUND(K16/'Shareholding Pattern'!$L$57*100,2),""),"")</f>
        <v/>
      </c>
      <c r="M16" s="29" t="str">
        <f>+IFERROR(IF(COUNT(M14:M15),ROUND(SUM(M14:M15),0),""),"")</f>
        <v/>
      </c>
      <c r="N16" s="29" t="str">
        <f>+IFERROR(IF(COUNT(N14:N15),ROUND(SUM(N14:N15),0),""),"")</f>
        <v/>
      </c>
      <c r="O16" s="29" t="str">
        <f>+IFERROR(IF(COUNT(O14:O15),ROUND(SUM(O14:O15),0),""),"")</f>
        <v/>
      </c>
      <c r="P16" s="14" t="str">
        <f>+IFERROR(IF(COUNT(O16),ROUND(O16/('Shareholding Pattern'!$P$58)*100,2),""),"")</f>
        <v/>
      </c>
      <c r="Q16" s="44" t="str">
        <f>+IFERROR(IF(COUNT(Q14:Q15),ROUND(SUM(Q14:Q15),0),""),"")</f>
        <v/>
      </c>
      <c r="R16" s="44" t="str">
        <f>+IFERROR(IF(COUNT(R14:R15),ROUND(SUM(R14:R15),0),""),"")</f>
        <v/>
      </c>
      <c r="S16" s="44" t="str">
        <f>+IFERROR(IF(COUNT(S14:S15),ROUND(SUM(S14:S15),0),""),"")</f>
        <v/>
      </c>
      <c r="T16" s="14" t="str">
        <f>+IFERROR(IF(COUNT(K16,S16),ROUND(SUM(S16,K16)/SUM('Shareholding Pattern'!$L$57,'Shareholding Pattern'!$T$57)*100,2),""),"")</f>
        <v/>
      </c>
      <c r="U16" s="44" t="str">
        <f>+IFERROR(IF(COUNT(U14:U15),ROUND(SUM(U14:U15),0),""),"")</f>
        <v/>
      </c>
      <c r="V16" s="14" t="str">
        <f>+IFERROR(IF(COUNT(U16),ROUND(SUM(U16)/SUM(K16)*100,2),""),0)</f>
        <v/>
      </c>
      <c r="W16" s="44" t="str">
        <f>+IFERROR(IF(COUNT(W14:W15),ROUND(SUM(W14:W15),0),""),"")</f>
        <v/>
      </c>
    </row>
  </sheetData>
  <sheetProtection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0" display="Total" xr:uid="{00000000-0004-0000-1900-000000000000}"/>
    <hyperlink ref="F16" location="'Shareholding Pattern'!F40"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5:30"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row>
    <row r="11" spans="5:30"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5:30" ht="18.75" customHeight="1">
      <c r="E12" s="8" t="s">
        <v>96</v>
      </c>
      <c r="F12" s="58" t="s">
        <v>104</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4.95" customHeight="1">
      <c r="E14" s="34"/>
      <c r="F14" s="35"/>
      <c r="G14" s="228" t="s">
        <v>494</v>
      </c>
      <c r="H14" s="35"/>
      <c r="I14" s="35"/>
      <c r="J14" s="35"/>
      <c r="K14" s="35"/>
      <c r="L14" s="35"/>
      <c r="M14" s="35"/>
      <c r="N14" s="35"/>
      <c r="O14" s="35"/>
      <c r="P14" s="35"/>
      <c r="Q14" s="35"/>
      <c r="R14" s="35"/>
      <c r="S14" s="35"/>
      <c r="T14" s="35"/>
      <c r="U14" s="35"/>
      <c r="V14" s="35"/>
      <c r="W14" s="35"/>
      <c r="X14" s="36"/>
    </row>
    <row r="15" spans="5:30" ht="24.95"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450</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14" t="str">
        <f>+IFERROR(IF(COUNT(U16),ROUND(SUM(U16)/SUM(K16)*100,2),""),0)</f>
        <v/>
      </c>
      <c r="W16" s="44" t="str">
        <f>+IFERROR(IF(COUNT(W13:W15),ROUND(SUM(W13:W15),0),""),"")</f>
        <v/>
      </c>
    </row>
  </sheetData>
  <sheetProtection sheet="1" objects="1" scenarios="1"/>
  <mergeCells count="18">
    <mergeCell ref="K9:K11"/>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s>
  <dataValidations count="4">
    <dataValidation type="whole" operator="lessThanOrEqual" allowBlank="1" showInputMessage="1" showErrorMessage="1" sqref="U13" xr:uid="{00000000-0002-0000-1A00-000000000000}">
      <formula1>H13</formula1>
    </dataValidation>
    <dataValidation type="whole" operator="lessThanOrEqual" allowBlank="1" showInputMessage="1" showErrorMessage="1" sqref="W13" xr:uid="{00000000-0002-0000-1A00-000001000000}">
      <formula1>K13</formula1>
    </dataValidation>
    <dataValidation type="textLength" operator="equal" allowBlank="1" showInputMessage="1" showErrorMessage="1" prompt="[A-Z][A-Z][A-Z][A-Z][A-Z][0-9][0-9][0-9][0-9][A-Z]_x000a__x000a_In absence of PAN write : ZZZZZ9999Z" sqref="G13" xr:uid="{00000000-0002-0000-1A00-000002000000}">
      <formula1>10</formula1>
    </dataValidation>
    <dataValidation type="whole" operator="greaterThanOrEqual" allowBlank="1" showInputMessage="1" showErrorMessage="1" sqref="Q13:R13 M13:N13 H13:J13" xr:uid="{00000000-0002-0000-1A00-000003000000}">
      <formula1>0</formula1>
    </dataValidation>
  </dataValidations>
  <hyperlinks>
    <hyperlink ref="G16" location="'Shareholding Pattern'!F43" display="Total" xr:uid="{00000000-0004-0000-1A00-000000000000}"/>
    <hyperlink ref="F16" location="'Shareholding Pattern'!F43" display="Total" xr:uid="{00000000-0004-0000-1A00-000001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tabColor theme="7"/>
  </sheetPr>
  <dimension ref="A1:XFC19"/>
  <sheetViews>
    <sheetView showGridLines="0" topLeftCell="A7" zoomScale="90" zoomScaleNormal="90" workbookViewId="0">
      <selection activeCell="W23" sqref="W23"/>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3</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5:30"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row>
    <row r="11" spans="5:30"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5:30" s="7" customFormat="1" ht="20.100000000000001" customHeight="1">
      <c r="E12" s="8" t="s">
        <v>97</v>
      </c>
      <c r="F12" s="58" t="s">
        <v>103</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SUM(AC18:AC65538)</f>
        <v>0</v>
      </c>
    </row>
    <row r="14" spans="5:30" ht="24.95" customHeight="1">
      <c r="E14" s="34"/>
      <c r="F14" s="35"/>
      <c r="G14" s="228" t="s">
        <v>496</v>
      </c>
      <c r="H14" s="35"/>
      <c r="I14" s="35"/>
      <c r="J14" s="35"/>
      <c r="K14" s="35"/>
      <c r="L14" s="35"/>
      <c r="M14" s="35"/>
      <c r="N14" s="35"/>
      <c r="O14" s="35"/>
      <c r="P14" s="35"/>
      <c r="Q14" s="35"/>
      <c r="R14" s="35"/>
      <c r="S14" s="35"/>
      <c r="T14" s="35"/>
      <c r="U14" s="35"/>
      <c r="V14" s="35"/>
      <c r="W14" s="35"/>
      <c r="X14" s="36"/>
    </row>
    <row r="15" spans="5:30" ht="24.95" customHeight="1">
      <c r="E15" s="53">
        <v>1</v>
      </c>
      <c r="F15" s="344" t="s">
        <v>723</v>
      </c>
      <c r="G15" s="343" t="s">
        <v>726</v>
      </c>
      <c r="H15" s="38">
        <v>714061</v>
      </c>
      <c r="I15" s="38"/>
      <c r="J15" s="38"/>
      <c r="K15" s="341">
        <f>+IFERROR(IF(COUNT(H15:J15),ROUND(SUM(H15:J15),0),""),"")</f>
        <v>714061</v>
      </c>
      <c r="L15" s="42">
        <f>+IFERROR(IF(COUNT(K15),ROUND(K15/'Shareholding Pattern'!$L$57*100,2),""),"")</f>
        <v>2.84</v>
      </c>
      <c r="M15" s="173">
        <f>IF(H15="","",H15)</f>
        <v>714061</v>
      </c>
      <c r="N15" s="173"/>
      <c r="O15" s="246">
        <f>+IFERROR(IF(COUNT(M15:N15),ROUND(SUM(M15,N15),2),""),"")</f>
        <v>714061</v>
      </c>
      <c r="P15" s="42">
        <f>+IFERROR(IF(COUNT(O15),ROUND(O15/('Shareholding Pattern'!$P$58)*100,2),""),"")</f>
        <v>2.84</v>
      </c>
      <c r="Q15" s="38"/>
      <c r="R15" s="38"/>
      <c r="S15" s="341" t="str">
        <f>+IFERROR(IF(COUNT(Q15:R15),ROUND(SUM(Q15:R15),0),""),"")</f>
        <v/>
      </c>
      <c r="T15" s="14">
        <f>+IFERROR(IF(COUNT(K15,S15),ROUND(SUM(S15,K15)/SUM('Shareholding Pattern'!$L$57,'Shareholding Pattern'!$T$57)*100,2),""),"")</f>
        <v>2.84</v>
      </c>
      <c r="U15" s="38"/>
      <c r="V15" s="14" t="str">
        <f>+IFERROR(IF(COUNT(U15),ROUND(SUM(U15)/SUM(K15)*100,2),""),0)</f>
        <v/>
      </c>
      <c r="W15" s="38">
        <v>714061</v>
      </c>
      <c r="X15" s="245"/>
      <c r="Y15" s="10"/>
      <c r="Z15" s="10"/>
      <c r="AA15" s="10"/>
      <c r="AB15" s="10"/>
      <c r="AC15" s="10">
        <f>IF(SUM(H15:W15)&gt;0,1,0)</f>
        <v>1</v>
      </c>
    </row>
    <row r="16" spans="5:30" ht="24.95" customHeight="1">
      <c r="E16" s="53">
        <v>2</v>
      </c>
      <c r="F16" s="344" t="s">
        <v>724</v>
      </c>
      <c r="G16" s="343" t="s">
        <v>727</v>
      </c>
      <c r="H16" s="38">
        <v>747725</v>
      </c>
      <c r="I16" s="38"/>
      <c r="J16" s="38"/>
      <c r="K16" s="341">
        <f>+IFERROR(IF(COUNT(H16:J16),ROUND(SUM(H16:J16),0),""),"")</f>
        <v>747725</v>
      </c>
      <c r="L16" s="42">
        <f>+IFERROR(IF(COUNT(K16),ROUND(K16/'Shareholding Pattern'!$L$57*100,2),""),"")</f>
        <v>2.97</v>
      </c>
      <c r="M16" s="173">
        <f>IF(H16="","",H16)</f>
        <v>747725</v>
      </c>
      <c r="N16" s="173"/>
      <c r="O16" s="246">
        <f>+IFERROR(IF(COUNT(M16:N16),ROUND(SUM(M16,N16),2),""),"")</f>
        <v>747725</v>
      </c>
      <c r="P16" s="42">
        <f>+IFERROR(IF(COUNT(O16),ROUND(O16/('Shareholding Pattern'!$P$58)*100,2),""),"")</f>
        <v>2.97</v>
      </c>
      <c r="Q16" s="38"/>
      <c r="R16" s="38"/>
      <c r="S16" s="341" t="str">
        <f>+IFERROR(IF(COUNT(Q16:R16),ROUND(SUM(Q16:R16),0),""),"")</f>
        <v/>
      </c>
      <c r="T16" s="14">
        <f>+IFERROR(IF(COUNT(K16,S16),ROUND(SUM(S16,K16)/SUM('Shareholding Pattern'!$L$57,'Shareholding Pattern'!$T$57)*100,2),""),"")</f>
        <v>2.97</v>
      </c>
      <c r="U16" s="38"/>
      <c r="V16" s="14" t="str">
        <f>+IFERROR(IF(COUNT(U16),ROUND(SUM(U16)/SUM(K16)*100,2),""),0)</f>
        <v/>
      </c>
      <c r="W16" s="38">
        <v>747725</v>
      </c>
      <c r="X16" s="245"/>
      <c r="Y16" s="10"/>
      <c r="Z16" s="10"/>
      <c r="AA16" s="10"/>
      <c r="AB16" s="10"/>
      <c r="AC16" s="10">
        <f>IF(SUM(H16:W16)&gt;0,1,0)</f>
        <v>1</v>
      </c>
    </row>
    <row r="17" spans="5:29" ht="24.95" customHeight="1">
      <c r="E17" s="53">
        <v>3</v>
      </c>
      <c r="F17" s="344" t="s">
        <v>725</v>
      </c>
      <c r="G17" s="343" t="s">
        <v>728</v>
      </c>
      <c r="H17" s="38">
        <v>684186</v>
      </c>
      <c r="I17" s="38"/>
      <c r="J17" s="38"/>
      <c r="K17" s="341">
        <f>+IFERROR(IF(COUNT(H17:J17),ROUND(SUM(H17:J17),0),""),"")</f>
        <v>684186</v>
      </c>
      <c r="L17" s="42">
        <f>+IFERROR(IF(COUNT(K17),ROUND(K17/'Shareholding Pattern'!$L$57*100,2),""),"")</f>
        <v>2.72</v>
      </c>
      <c r="M17" s="173">
        <f>IF(H17="","",H17)</f>
        <v>684186</v>
      </c>
      <c r="N17" s="173"/>
      <c r="O17" s="246">
        <f>+IFERROR(IF(COUNT(M17:N17),ROUND(SUM(M17,N17),2),""),"")</f>
        <v>684186</v>
      </c>
      <c r="P17" s="42">
        <f>+IFERROR(IF(COUNT(O17),ROUND(O17/('Shareholding Pattern'!$P$58)*100,2),""),"")</f>
        <v>2.72</v>
      </c>
      <c r="Q17" s="38"/>
      <c r="R17" s="38"/>
      <c r="S17" s="341" t="str">
        <f>+IFERROR(IF(COUNT(Q17:R17),ROUND(SUM(Q17:R17),0),""),"")</f>
        <v/>
      </c>
      <c r="T17" s="14">
        <f>+IFERROR(IF(COUNT(K17,S17),ROUND(SUM(S17,K17)/SUM('Shareholding Pattern'!$L$57,'Shareholding Pattern'!$T$57)*100,2),""),"")</f>
        <v>2.72</v>
      </c>
      <c r="U17" s="38"/>
      <c r="V17" s="14" t="str">
        <f>+IFERROR(IF(COUNT(U17),ROUND(SUM(U17)/SUM(K17)*100,2),""),0)</f>
        <v/>
      </c>
      <c r="W17" s="38">
        <v>684186</v>
      </c>
      <c r="X17" s="245"/>
      <c r="Y17" s="10"/>
      <c r="Z17" s="10"/>
      <c r="AA17" s="10"/>
      <c r="AB17" s="10"/>
      <c r="AC17" s="10">
        <f>IF(SUM(H17:W17)&gt;0,1,0)</f>
        <v>1</v>
      </c>
    </row>
    <row r="18" spans="5:29" ht="24.95" hidden="1" customHeight="1">
      <c r="E18" s="2"/>
      <c r="F18" s="3"/>
      <c r="G18" s="3"/>
      <c r="H18" s="3"/>
      <c r="I18" s="3"/>
      <c r="J18" s="3"/>
      <c r="K18" s="3"/>
      <c r="L18" s="3"/>
      <c r="M18" s="3"/>
      <c r="N18" s="3"/>
      <c r="O18" s="3"/>
      <c r="P18" s="3"/>
      <c r="Q18" s="3"/>
      <c r="R18" s="3"/>
      <c r="S18" s="3"/>
      <c r="T18" s="3"/>
      <c r="U18" s="3"/>
      <c r="V18" s="3"/>
      <c r="W18" s="36"/>
    </row>
    <row r="19" spans="5:29" ht="20.100000000000001" customHeight="1">
      <c r="E19" s="31"/>
      <c r="F19" s="57" t="s">
        <v>450</v>
      </c>
      <c r="G19" s="57" t="s">
        <v>19</v>
      </c>
      <c r="H19" s="44">
        <f>+IFERROR(IF(COUNT(H14:H18),ROUND(SUM(H14:H18),0),""),"")</f>
        <v>2145972</v>
      </c>
      <c r="I19" s="44" t="str">
        <f>+IFERROR(IF(COUNT(I14:I18),ROUND(SUM(I14:I18),0),""),"")</f>
        <v/>
      </c>
      <c r="J19" s="44" t="str">
        <f>+IFERROR(IF(COUNT(J14:J18),ROUND(SUM(J14:J18),0),""),"")</f>
        <v/>
      </c>
      <c r="K19" s="44">
        <f>+IFERROR(IF(COUNT(K14:K18),ROUND(SUM(K14:K18),0),""),"")</f>
        <v>2145972</v>
      </c>
      <c r="L19" s="14">
        <f>+IFERROR(IF(COUNT(K19),ROUND(K19/'Shareholding Pattern'!$L$57*100,2),""),"")</f>
        <v>8.5299999999999994</v>
      </c>
      <c r="M19" s="29">
        <f>+IFERROR(IF(COUNT(M14:M18),ROUND(SUM(M14:M18),0),""),"")</f>
        <v>2145972</v>
      </c>
      <c r="N19" s="29" t="str">
        <f>+IFERROR(IF(COUNT(N14:N18),ROUND(SUM(N14:N18),0),""),"")</f>
        <v/>
      </c>
      <c r="O19" s="29">
        <f>+IFERROR(IF(COUNT(O14:O18),ROUND(SUM(O14:O18),0),""),"")</f>
        <v>2145972</v>
      </c>
      <c r="P19" s="14">
        <f>+IFERROR(IF(COUNT(O19),ROUND(O19/('Shareholding Pattern'!$P$58)*100,2),""),"")</f>
        <v>8.5299999999999994</v>
      </c>
      <c r="Q19" s="44" t="str">
        <f>+IFERROR(IF(COUNT(Q14:Q18),ROUND(SUM(Q14:Q18),0),""),"")</f>
        <v/>
      </c>
      <c r="R19" s="44" t="str">
        <f>+IFERROR(IF(COUNT(R14:R18),ROUND(SUM(R14:R18),0),""),"")</f>
        <v/>
      </c>
      <c r="S19" s="44" t="str">
        <f>+IFERROR(IF(COUNT(S14:S18),ROUND(SUM(S14:S18),0),""),"")</f>
        <v/>
      </c>
      <c r="T19" s="14">
        <f>+IFERROR(IF(COUNT(K19,S19),ROUND(SUM(S19,K19)/SUM('Shareholding Pattern'!$L$57,'Shareholding Pattern'!$T$57)*100,2),""),"")</f>
        <v>8.5299999999999994</v>
      </c>
      <c r="U19" s="44" t="str">
        <f>+IFERROR(IF(COUNT(U14:U18),ROUND(SUM(U14:U18),0),""),"")</f>
        <v/>
      </c>
      <c r="V19" s="14" t="str">
        <f>+IFERROR(IF(COUNT(U19),ROUND(SUM(U19)/SUM(K19)*100,2),""),0)</f>
        <v/>
      </c>
      <c r="W19" s="44">
        <f>+IFERROR(IF(COUNT(W14:W18),ROUND(SUM(W14:W18),0),""),"")</f>
        <v>2145972</v>
      </c>
    </row>
  </sheetData>
  <sheetProtection password="F884"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U15:U17" xr:uid="{00000000-0002-0000-1B00-000000000000}">
      <formula1>H13</formula1>
    </dataValidation>
    <dataValidation type="whole" operator="lessThanOrEqual" allowBlank="1" showInputMessage="1" showErrorMessage="1" sqref="W13 W15:W17" xr:uid="{00000000-0002-0000-1B00-000001000000}">
      <formula1>K13</formula1>
    </dataValidation>
    <dataValidation type="textLength" operator="equal" allowBlank="1" showInputMessage="1" showErrorMessage="1" prompt="[A-Z][A-Z][A-Z][A-Z][A-Z][0-9][0-9][0-9][0-9][A-Z]_x000a__x000a_In absence of PAN write : ZZZZZ9999Z" sqref="G13 G15:G17" xr:uid="{00000000-0002-0000-1B00-000002000000}">
      <formula1>10</formula1>
    </dataValidation>
    <dataValidation type="whole" operator="greaterThanOrEqual" allowBlank="1" showInputMessage="1" showErrorMessage="1" sqref="Q13:R13 M13:N13 H13:J13 H15:J17 Q15:R17 M15:N17" xr:uid="{00000000-0002-0000-1B00-000003000000}">
      <formula1>0</formula1>
    </dataValidation>
  </dataValidations>
  <hyperlinks>
    <hyperlink ref="G19" location="'Shareholding Pattern'!F44" display="Total" xr:uid="{00000000-0004-0000-1B00-000000000000}"/>
    <hyperlink ref="F19" location="'Shareholding Pattern'!F44" display="Total" xr:uid="{00000000-0004-0000-1B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opentextblock">
                <anchor moveWithCells="1" sizeWithCells="1">
                  <from>
                    <xdr:col>23</xdr:col>
                    <xdr:colOff>57150</xdr:colOff>
                    <xdr:row>14</xdr:row>
                    <xdr:rowOff>57150</xdr:rowOff>
                  </from>
                  <to>
                    <xdr:col>23</xdr:col>
                    <xdr:colOff>1247775</xdr:colOff>
                    <xdr:row>14</xdr:row>
                    <xdr:rowOff>257175</xdr:rowOff>
                  </to>
                </anchor>
              </controlPr>
            </control>
          </mc:Choice>
        </mc:AlternateContent>
        <mc:AlternateContent xmlns:mc="http://schemas.openxmlformats.org/markup-compatibility/2006">
          <mc:Choice Requires="x14">
            <control shapeId="5122" r:id="rId4" name="Button 2">
              <controlPr defaultSize="0" print="0" autoFill="0" autoPict="0" macro="[0]!opentextblock">
                <anchor moveWithCells="1" sizeWithCells="1">
                  <from>
                    <xdr:col>23</xdr:col>
                    <xdr:colOff>57150</xdr:colOff>
                    <xdr:row>15</xdr:row>
                    <xdr:rowOff>57150</xdr:rowOff>
                  </from>
                  <to>
                    <xdr:col>23</xdr:col>
                    <xdr:colOff>1247775</xdr:colOff>
                    <xdr:row>15</xdr:row>
                    <xdr:rowOff>257175</xdr:rowOff>
                  </to>
                </anchor>
              </controlPr>
            </control>
          </mc:Choice>
        </mc:AlternateContent>
        <mc:AlternateContent xmlns:mc="http://schemas.openxmlformats.org/markup-compatibility/2006">
          <mc:Choice Requires="x14">
            <control shapeId="5123" r:id="rId5" name="Button 3">
              <controlPr defaultSize="0" print="0" autoFill="0" autoPict="0" macro="[0]!opentextblock">
                <anchor moveWithCells="1" sizeWithCells="1">
                  <from>
                    <xdr:col>23</xdr:col>
                    <xdr:colOff>57150</xdr:colOff>
                    <xdr:row>16</xdr:row>
                    <xdr:rowOff>57150</xdr:rowOff>
                  </from>
                  <to>
                    <xdr:col>23</xdr:col>
                    <xdr:colOff>1247775</xdr:colOff>
                    <xdr:row>16</xdr:row>
                    <xdr:rowOff>257175</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5:30"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row>
    <row r="11" spans="5:30"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5:30" s="7" customFormat="1" ht="20.100000000000001" customHeight="1">
      <c r="E12" s="8" t="s">
        <v>98</v>
      </c>
      <c r="F12" s="43" t="s">
        <v>67</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4.95" customHeight="1">
      <c r="E14" s="34"/>
      <c r="F14" s="35"/>
      <c r="G14" s="228" t="s">
        <v>496</v>
      </c>
      <c r="H14" s="35"/>
      <c r="I14" s="35"/>
      <c r="J14" s="35"/>
      <c r="K14" s="35"/>
      <c r="L14" s="35"/>
      <c r="M14" s="35"/>
      <c r="N14" s="35"/>
      <c r="O14" s="35"/>
      <c r="P14" s="35"/>
      <c r="Q14" s="35"/>
      <c r="R14" s="35"/>
      <c r="S14" s="35"/>
      <c r="T14" s="35"/>
      <c r="U14" s="35"/>
      <c r="V14" s="35"/>
      <c r="W14" s="35"/>
      <c r="X14" s="36"/>
    </row>
    <row r="15" spans="5:30" ht="24.95"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450</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14" t="str">
        <f>+IFERROR(IF(COUNT(U16),ROUND(SUM(U16)/SUM(K16)*100,2),""),0)</f>
        <v/>
      </c>
      <c r="W16" s="44"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Q13:R13 M13:N13 H13:J13" xr:uid="{00000000-0002-0000-1C00-000003000000}">
      <formula1>0</formula1>
    </dataValidation>
  </dataValidations>
  <hyperlinks>
    <hyperlink ref="G16" location="'Shareholding Pattern'!F45" display="Total" xr:uid="{00000000-0004-0000-1C00-000000000000}"/>
    <hyperlink ref="F16" location="'Shareholding Pattern'!F45"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F16" sqref="F16"/>
    </sheetView>
  </sheetViews>
  <sheetFormatPr defaultColWidth="0" defaultRowHeight="15" zeroHeight="1"/>
  <cols>
    <col min="1" max="2" width="2.7109375" hidden="1" customWidth="1"/>
    <col min="3" max="3" width="2.7109375" customWidth="1"/>
    <col min="4" max="4" width="6.7109375" customWidth="1"/>
    <col min="5" max="5" width="72.140625" customWidth="1"/>
    <col min="6" max="6" width="14.7109375" customWidth="1"/>
    <col min="7" max="7" width="18.140625" customWidth="1"/>
    <col min="8" max="8" width="17" customWidth="1"/>
    <col min="9" max="9" width="17.5703125" customWidth="1"/>
    <col min="10" max="10" width="4" customWidth="1"/>
    <col min="11" max="16" width="2.7109375" hidden="1"/>
    <col min="17" max="16383" width="10.140625" hidden="1"/>
    <col min="16384" max="16384" width="1" hidden="1"/>
  </cols>
  <sheetData>
    <row r="1" spans="1:21" hidden="1">
      <c r="A1" t="s">
        <v>250</v>
      </c>
      <c r="T1" t="s">
        <v>250</v>
      </c>
      <c r="U1" t="s">
        <v>111</v>
      </c>
    </row>
    <row r="2" spans="1:21" hidden="1">
      <c r="U2" t="s">
        <v>122</v>
      </c>
    </row>
    <row r="7" spans="1:21" ht="30" customHeight="1"/>
    <row r="8" spans="1:21" ht="30" customHeight="1">
      <c r="D8" s="50" t="s">
        <v>132</v>
      </c>
      <c r="E8" s="50" t="s">
        <v>125</v>
      </c>
      <c r="F8" s="287" t="s">
        <v>531</v>
      </c>
      <c r="G8" s="275" t="s">
        <v>511</v>
      </c>
      <c r="H8" s="275" t="s">
        <v>512</v>
      </c>
      <c r="I8" s="275" t="s">
        <v>159</v>
      </c>
    </row>
    <row r="9" spans="1:21" ht="20.100000000000001" customHeight="1">
      <c r="D9" s="22">
        <v>1</v>
      </c>
      <c r="E9" s="283" t="s">
        <v>126</v>
      </c>
      <c r="F9" s="174" t="s">
        <v>122</v>
      </c>
      <c r="G9" s="335" t="s">
        <v>122</v>
      </c>
      <c r="H9" s="335" t="s">
        <v>122</v>
      </c>
      <c r="I9" s="335" t="s">
        <v>122</v>
      </c>
      <c r="M9">
        <v>1</v>
      </c>
      <c r="N9">
        <v>1</v>
      </c>
      <c r="O9">
        <v>1</v>
      </c>
      <c r="P9">
        <v>1</v>
      </c>
      <c r="R9" t="s">
        <v>553</v>
      </c>
      <c r="S9" t="s">
        <v>554</v>
      </c>
      <c r="T9" t="s">
        <v>555</v>
      </c>
      <c r="U9" t="s">
        <v>556</v>
      </c>
    </row>
    <row r="10" spans="1:21" ht="20.100000000000001" customHeight="1">
      <c r="D10" s="23">
        <v>2</v>
      </c>
      <c r="E10" s="284" t="s">
        <v>127</v>
      </c>
      <c r="F10" s="175" t="s">
        <v>122</v>
      </c>
      <c r="G10" s="336" t="s">
        <v>122</v>
      </c>
      <c r="H10" s="336" t="s">
        <v>122</v>
      </c>
      <c r="I10" s="336" t="s">
        <v>122</v>
      </c>
      <c r="M10">
        <v>1</v>
      </c>
      <c r="N10">
        <v>1</v>
      </c>
      <c r="O10">
        <v>1</v>
      </c>
      <c r="P10">
        <v>1</v>
      </c>
      <c r="R10" t="s">
        <v>557</v>
      </c>
      <c r="S10" t="s">
        <v>558</v>
      </c>
      <c r="T10" t="s">
        <v>559</v>
      </c>
      <c r="U10" t="s">
        <v>560</v>
      </c>
    </row>
    <row r="11" spans="1:21" ht="20.100000000000001" customHeight="1">
      <c r="D11" s="23">
        <v>3</v>
      </c>
      <c r="E11" s="284" t="s">
        <v>128</v>
      </c>
      <c r="F11" s="175" t="s">
        <v>122</v>
      </c>
      <c r="G11" s="336" t="s">
        <v>122</v>
      </c>
      <c r="H11" s="336" t="s">
        <v>122</v>
      </c>
      <c r="I11" s="336" t="s">
        <v>122</v>
      </c>
      <c r="M11">
        <v>1</v>
      </c>
      <c r="N11">
        <v>1</v>
      </c>
      <c r="O11">
        <v>1</v>
      </c>
      <c r="P11">
        <v>1</v>
      </c>
      <c r="R11" t="s">
        <v>561</v>
      </c>
      <c r="S11" t="s">
        <v>562</v>
      </c>
      <c r="T11" t="s">
        <v>563</v>
      </c>
      <c r="U11" t="s">
        <v>564</v>
      </c>
    </row>
    <row r="12" spans="1:21" ht="30">
      <c r="D12" s="23">
        <v>4</v>
      </c>
      <c r="E12" s="284" t="s">
        <v>129</v>
      </c>
      <c r="F12" s="175" t="s">
        <v>122</v>
      </c>
      <c r="G12" s="336" t="s">
        <v>122</v>
      </c>
      <c r="H12" s="336" t="s">
        <v>122</v>
      </c>
      <c r="I12" s="336" t="s">
        <v>122</v>
      </c>
      <c r="M12">
        <v>1</v>
      </c>
      <c r="N12">
        <v>1</v>
      </c>
      <c r="O12">
        <v>1</v>
      </c>
      <c r="P12">
        <v>1</v>
      </c>
      <c r="R12" t="s">
        <v>565</v>
      </c>
      <c r="S12" t="s">
        <v>566</v>
      </c>
      <c r="T12" t="s">
        <v>567</v>
      </c>
      <c r="U12" t="s">
        <v>568</v>
      </c>
    </row>
    <row r="13" spans="1:21" ht="21.75" customHeight="1">
      <c r="D13" s="23">
        <v>5</v>
      </c>
      <c r="E13" s="284" t="s">
        <v>130</v>
      </c>
      <c r="F13" s="175" t="s">
        <v>122</v>
      </c>
      <c r="G13" s="336" t="s">
        <v>122</v>
      </c>
      <c r="H13" s="337" t="s">
        <v>122</v>
      </c>
      <c r="I13" s="337" t="s">
        <v>122</v>
      </c>
      <c r="M13">
        <v>1</v>
      </c>
      <c r="N13">
        <v>1</v>
      </c>
      <c r="O13">
        <v>1</v>
      </c>
      <c r="P13">
        <v>1</v>
      </c>
      <c r="R13" t="s">
        <v>569</v>
      </c>
      <c r="S13" t="s">
        <v>570</v>
      </c>
      <c r="T13" t="s">
        <v>571</v>
      </c>
      <c r="U13" t="s">
        <v>572</v>
      </c>
    </row>
    <row r="14" spans="1:21" s="17" customFormat="1" ht="20.100000000000001" customHeight="1">
      <c r="A14"/>
      <c r="B14"/>
      <c r="C14"/>
      <c r="D14" s="85">
        <v>6</v>
      </c>
      <c r="E14" s="285" t="s">
        <v>131</v>
      </c>
      <c r="F14" s="278" t="s">
        <v>122</v>
      </c>
      <c r="G14" s="338" t="s">
        <v>122</v>
      </c>
      <c r="H14" s="276"/>
      <c r="I14" s="277"/>
      <c r="M14" s="17">
        <v>1</v>
      </c>
      <c r="N14" s="17">
        <v>1</v>
      </c>
      <c r="O14" s="17">
        <v>0</v>
      </c>
      <c r="P14" s="17">
        <v>0</v>
      </c>
      <c r="R14" s="17" t="s">
        <v>573</v>
      </c>
      <c r="S14" s="17" t="s">
        <v>574</v>
      </c>
      <c r="T14" s="17" t="s">
        <v>575</v>
      </c>
      <c r="U14" s="17" t="s">
        <v>576</v>
      </c>
    </row>
    <row r="15" spans="1:21" s="17" customFormat="1" ht="20.100000000000001" customHeight="1">
      <c r="A15"/>
      <c r="B15"/>
      <c r="C15"/>
      <c r="D15" s="85">
        <v>7</v>
      </c>
      <c r="E15" s="284" t="s">
        <v>439</v>
      </c>
      <c r="F15" s="332" t="s">
        <v>122</v>
      </c>
      <c r="G15" s="339" t="s">
        <v>122</v>
      </c>
      <c r="H15" s="340" t="s">
        <v>122</v>
      </c>
      <c r="I15" s="340" t="s">
        <v>122</v>
      </c>
      <c r="M15" s="17">
        <v>1</v>
      </c>
      <c r="N15" s="17">
        <v>1</v>
      </c>
      <c r="O15" s="17">
        <v>1</v>
      </c>
      <c r="P15" s="17">
        <v>1</v>
      </c>
      <c r="R15" s="17" t="s">
        <v>577</v>
      </c>
      <c r="S15" s="17" t="s">
        <v>578</v>
      </c>
      <c r="T15" s="17" t="s">
        <v>579</v>
      </c>
      <c r="U15" s="17" t="s">
        <v>580</v>
      </c>
    </row>
    <row r="16" spans="1:21" ht="21" customHeight="1">
      <c r="D16" s="24">
        <v>8</v>
      </c>
      <c r="E16" s="286" t="s">
        <v>662</v>
      </c>
      <c r="F16" s="333" t="s">
        <v>122</v>
      </c>
      <c r="G16" s="405"/>
      <c r="H16" s="406"/>
      <c r="I16" s="407"/>
      <c r="R16" s="172" t="s">
        <v>662</v>
      </c>
    </row>
  </sheetData>
  <sheetProtection password="F884" sheet="1" objects="1" scenarios="1"/>
  <mergeCells count="1">
    <mergeCell ref="G16:I16"/>
  </mergeCells>
  <dataValidations count="1">
    <dataValidation type="list" allowBlank="1" showInputMessage="1" showErrorMessage="1" sqref="F9:G15 H9:I13 H15:I15 F16"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5:30"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row>
    <row r="11" spans="5:30"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5:30" ht="18.75" customHeight="1">
      <c r="E12" s="8" t="s">
        <v>99</v>
      </c>
      <c r="F12" s="43" t="s">
        <v>68</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4.95" customHeight="1">
      <c r="E14" s="34"/>
      <c r="F14" s="35"/>
      <c r="G14" s="229" t="s">
        <v>494</v>
      </c>
      <c r="H14" s="35"/>
      <c r="I14" s="35"/>
      <c r="J14" s="35"/>
      <c r="K14" s="35"/>
      <c r="L14" s="35"/>
      <c r="M14" s="35"/>
      <c r="N14" s="35"/>
      <c r="O14" s="35"/>
      <c r="P14" s="35"/>
      <c r="Q14" s="35"/>
      <c r="R14" s="35"/>
      <c r="S14" s="35"/>
      <c r="T14" s="35"/>
      <c r="U14" s="35"/>
      <c r="V14" s="35"/>
      <c r="W14" s="35"/>
      <c r="X14" s="36"/>
    </row>
    <row r="15" spans="5:30" ht="24.95"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450</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14" t="str">
        <f>+IFERROR(IF(COUNT(U16),ROUND(SUM(U16)/SUM(K16)*100,2),""),0)</f>
        <v/>
      </c>
      <c r="W16" s="44" t="str">
        <f>+IFERROR(IF(COUNT(W13:W15),ROUND(SUM(W13:W15),0),""),"")</f>
        <v/>
      </c>
    </row>
  </sheetData>
  <sheetProtection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Q13:R13 M13:N13 H13:J13" xr:uid="{00000000-0002-0000-1D00-000003000000}">
      <formula1>0</formula1>
    </dataValidation>
  </dataValidations>
  <hyperlinks>
    <hyperlink ref="G16" location="'Shareholding Pattern'!F46" display="Total" xr:uid="{00000000-0004-0000-1D00-000000000000}"/>
    <hyperlink ref="F16" location="'Shareholding Pattern'!F46"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5:30"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row>
    <row r="11" spans="5:30"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5:30" ht="15.75">
      <c r="E12" s="8" t="s">
        <v>100</v>
      </c>
      <c r="F12" s="58" t="s">
        <v>69</v>
      </c>
      <c r="G12" s="25"/>
      <c r="H12" s="25"/>
      <c r="I12" s="25"/>
      <c r="J12" s="25"/>
      <c r="K12" s="25"/>
      <c r="L12" s="25"/>
      <c r="M12" s="25"/>
      <c r="N12" s="25"/>
      <c r="O12" s="25"/>
      <c r="P12" s="25"/>
      <c r="Q12" s="25"/>
      <c r="R12" s="25"/>
      <c r="S12" s="25"/>
      <c r="T12" s="25"/>
      <c r="U12" s="25"/>
      <c r="V12" s="25"/>
      <c r="W12" s="25"/>
      <c r="X12" s="26"/>
    </row>
    <row r="13" spans="5:30" s="10" customFormat="1" ht="20.100000000000001" hidden="1" customHeight="1">
      <c r="E13" s="53"/>
      <c r="F13" s="62"/>
      <c r="G13" s="9"/>
      <c r="H13" s="13"/>
      <c r="I13" s="38"/>
      <c r="J13" s="38"/>
      <c r="K13" s="37" t="str">
        <f>+IFERROR(IF(COUNT(H13:J13),ROUND(SUM(H13:J13),0),""),"")</f>
        <v/>
      </c>
      <c r="L13" s="14" t="str">
        <f>+IFERROR(IF(COUNT(K13),ROUND(K13/'Shareholding Pattern'!$L$57*100,2),""),"")</f>
        <v/>
      </c>
      <c r="M13" s="240" t="str">
        <f>IF(H13="","",H13)</f>
        <v/>
      </c>
      <c r="N13" s="173"/>
      <c r="O13" s="42" t="str">
        <f>+IFERROR(IF(COUNT(M13:N13),ROUND(SUM(M13,N13),2),""),"")</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4" t="str">
        <f>+IFERROR(IF(COUNT(U13),ROUND(SUM(U13)/SUM(K13)*100,2),""),0)</f>
        <v/>
      </c>
      <c r="W13" s="38"/>
      <c r="X13" s="245"/>
      <c r="AC13" s="10">
        <f>IF(SUM(H13:W13)&gt;0,1,0)</f>
        <v>0</v>
      </c>
      <c r="AD13" s="10">
        <f>SUM(AC15:AC65535)</f>
        <v>0</v>
      </c>
    </row>
    <row r="14" spans="5:30" ht="24.75" customHeight="1">
      <c r="E14" s="34"/>
      <c r="F14" s="35"/>
      <c r="G14" s="228" t="s">
        <v>494</v>
      </c>
      <c r="H14" s="35"/>
      <c r="I14" s="35"/>
      <c r="J14" s="35"/>
      <c r="K14" s="35"/>
      <c r="L14" s="35"/>
      <c r="M14" s="35"/>
      <c r="N14" s="35"/>
      <c r="O14" s="35"/>
      <c r="P14" s="35"/>
      <c r="Q14" s="35"/>
      <c r="R14" s="35"/>
      <c r="S14" s="35"/>
      <c r="T14" s="35"/>
      <c r="U14" s="35"/>
      <c r="V14" s="35"/>
      <c r="W14" s="35"/>
      <c r="X14" s="36"/>
    </row>
    <row r="15" spans="5:30" ht="24.95" hidden="1" customHeight="1">
      <c r="E15" s="2"/>
      <c r="F15" s="3"/>
      <c r="G15" s="3"/>
      <c r="H15" s="3"/>
      <c r="I15" s="3"/>
      <c r="J15" s="3"/>
      <c r="K15" s="3"/>
      <c r="L15" s="3"/>
      <c r="M15" s="3"/>
      <c r="N15" s="3"/>
      <c r="O15" s="3"/>
      <c r="P15" s="3"/>
      <c r="Q15" s="3"/>
      <c r="R15" s="3"/>
      <c r="S15" s="3"/>
      <c r="T15" s="3"/>
      <c r="U15" s="3"/>
      <c r="V15" s="3"/>
      <c r="W15" s="36"/>
    </row>
    <row r="16" spans="5:30" ht="20.100000000000001" customHeight="1">
      <c r="E16" s="31"/>
      <c r="F16" s="57" t="s">
        <v>450</v>
      </c>
      <c r="G16" s="57" t="s">
        <v>19</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14" t="str">
        <f>+IFERROR(IF(COUNT(U16),ROUND(SUM(U16)/SUM(K16)*100,2),""),0)</f>
        <v/>
      </c>
      <c r="W16" s="44" t="str">
        <f>+IFERROR(IF(COUNT(W13:W15),ROUND(SUM(W13:W15),0),""),"")</f>
        <v/>
      </c>
    </row>
  </sheetData>
  <sheetProtection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4">
    <dataValidation type="whole" operator="lessThanOrEqual" allowBlank="1" showInputMessage="1" showErrorMessage="1" sqref="U13" xr:uid="{00000000-0002-0000-1E00-000000000000}">
      <formula1>H13</formula1>
    </dataValidation>
    <dataValidation type="whole" operator="lessThanOrEqual" allowBlank="1" showInputMessage="1" showErrorMessage="1" sqref="W13" xr:uid="{00000000-0002-0000-1E00-000001000000}">
      <formula1>K13</formula1>
    </dataValidation>
    <dataValidation type="textLength" operator="equal" allowBlank="1" showInputMessage="1" showErrorMessage="1" prompt="[A-Z][A-Z][A-Z][A-Z][A-Z][0-9][0-9][0-9][0-9][A-Z]_x000a__x000a_In absence of PAN write : ZZZZZ9999Z" sqref="G13" xr:uid="{00000000-0002-0000-1E00-000002000000}">
      <formula1>10</formula1>
    </dataValidation>
    <dataValidation type="whole" operator="greaterThanOrEqual" allowBlank="1" showInputMessage="1" showErrorMessage="1" sqref="M13:N13 Q13:R13 H13:J13" xr:uid="{00000000-0002-0000-1E00-000003000000}">
      <formula1>0</formula1>
    </dataValidation>
  </dataValidations>
  <hyperlinks>
    <hyperlink ref="G16" location="'Shareholding Pattern'!F47" display="Total" xr:uid="{00000000-0004-0000-1E00-000000000000}"/>
    <hyperlink ref="F16" location="'Shareholding Pattern'!F47" display="Total" xr:uid="{00000000-0004-0000-1E00-000001000000}"/>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tabColor theme="7"/>
  </sheetPr>
  <dimension ref="A1:XFC22"/>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F12" sqref="F12"/>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3</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+IFERROR(IF(COUNT(I13:I18),ROUND(SUMIF($F$13:I18,"Category",I13:I18),0),""),"")</f>
        <v>45</v>
      </c>
      <c r="J3">
        <f ca="1">+IFERROR(IF(COUNT(J13:J18),ROUND(SUMIF($F$13:J18,"Category",J13:J18),0),""),"")</f>
        <v>118509</v>
      </c>
      <c r="K3" t="str">
        <f>+IFERROR(IF(COUNT(K13:K18),ROUND(SUMIF($F$13:K18,"Category",K13:K18),0),""),"")</f>
        <v/>
      </c>
      <c r="L3" t="str">
        <f>+IFERROR(IF(COUNT(L13:L18),ROUND(SUMIF($F$13:L18,"Category",L13:L18),0),""),"")</f>
        <v/>
      </c>
      <c r="M3">
        <f ca="1">+IFERROR(IF(COUNT(M13:M18),ROUND(SUMIF($F$13:M18,"Category",M13:M18),0),""),"")</f>
        <v>118509</v>
      </c>
      <c r="N3">
        <f ca="1">+IFERROR(IF(COUNT(N13:N18),ROUND(SUMIF($F$13:N18,"Category",N13:N18),2),""),"")</f>
        <v>0.47</v>
      </c>
      <c r="O3">
        <f ca="1">+IFERROR(IF(COUNT(O13:O18),ROUND(SUMIF($F$13:O18,"Category",O13:O18),0),""),"")</f>
        <v>118509</v>
      </c>
      <c r="P3" t="str">
        <f>+IFERROR(IF(COUNT(P13:P18),ROUND(SUMIF($F$13:P18,"Category",P13:P18),0),""),"")</f>
        <v/>
      </c>
      <c r="Q3">
        <f ca="1">+IFERROR(IF(COUNT(Q13:Q18),ROUND(SUMIF($F$13:Q18,"Category",Q13:Q18),0),""),"")</f>
        <v>118509</v>
      </c>
      <c r="R3">
        <f ca="1">+IFERROR(IF(COUNT(R13:R18),ROUND(SUMIF($F$13:R18,"Category",R13:R18),2),""),"")</f>
        <v>0.47</v>
      </c>
      <c r="S3" t="str">
        <f>+IFERROR(IF(COUNT(S13:S18),ROUND(SUMIF($F$13:S18,"Category",S13:S18),0),""),"")</f>
        <v/>
      </c>
      <c r="T3" t="str">
        <f>+IFERROR(IF(COUNT(T13:T18),ROUND(SUMIF($F$13:T18,"Category",T13:T18),0),""),"")</f>
        <v/>
      </c>
      <c r="U3" t="str">
        <f>+IFERROR(IF(COUNT(U13:U18),ROUND(SUMIF($F$13:U18,"Category",U13:U18),0),""),"")</f>
        <v/>
      </c>
      <c r="V3">
        <f ca="1">+IFERROR(IF(COUNT(V13:V18),ROUND(SUMIF($F$13:V18,"Category",V13:V18),2),""),"")</f>
        <v>0.47</v>
      </c>
      <c r="W3" t="str">
        <f>+IFERROR(IF(COUNT(W13:W18),ROUND(SUMIF($F$13:W18,"Category",W13:W18),0),""),"")</f>
        <v/>
      </c>
      <c r="X3" t="str">
        <f>+IFERROR(IF(COUNT(X13:X18),ROUND(SUMIF($F$13:X18,"Category",X13:X18),2),""),"")</f>
        <v/>
      </c>
      <c r="Y3">
        <f ca="1">+IFERROR(IF(COUNT(Y13:Y18),ROUND(SUMIF($F$13:Y18,"Category",Y13:Y18),0),""),"")</f>
        <v>117369</v>
      </c>
    </row>
    <row r="4" spans="4:54" hidden="1"/>
    <row r="5" spans="4:54" hidden="1"/>
    <row r="6" spans="4:54" hidden="1"/>
    <row r="9" spans="4:54" ht="29.25" customHeight="1">
      <c r="D9" s="415" t="s">
        <v>137</v>
      </c>
      <c r="E9" s="415" t="s">
        <v>34</v>
      </c>
      <c r="F9" s="415" t="s">
        <v>434</v>
      </c>
      <c r="G9" s="415" t="s">
        <v>136</v>
      </c>
      <c r="H9" s="414" t="s">
        <v>1</v>
      </c>
      <c r="I9" s="415" t="s">
        <v>426</v>
      </c>
      <c r="J9" s="414" t="s">
        <v>3</v>
      </c>
      <c r="K9" s="414" t="s">
        <v>4</v>
      </c>
      <c r="L9" s="414" t="s">
        <v>5</v>
      </c>
      <c r="M9" s="414" t="s">
        <v>6</v>
      </c>
      <c r="N9" s="414" t="s">
        <v>7</v>
      </c>
      <c r="O9" s="414" t="s">
        <v>8</v>
      </c>
      <c r="P9" s="414"/>
      <c r="Q9" s="414"/>
      <c r="R9" s="414"/>
      <c r="S9" s="414" t="s">
        <v>9</v>
      </c>
      <c r="T9" s="415" t="s">
        <v>505</v>
      </c>
      <c r="U9" s="415" t="s">
        <v>134</v>
      </c>
      <c r="V9" s="414" t="s">
        <v>107</v>
      </c>
      <c r="W9" s="414" t="s">
        <v>12</v>
      </c>
      <c r="X9" s="414"/>
      <c r="Y9" s="414" t="s">
        <v>14</v>
      </c>
      <c r="Z9" s="414" t="s">
        <v>499</v>
      </c>
      <c r="AV9" t="s">
        <v>34</v>
      </c>
    </row>
    <row r="10" spans="4:54" ht="31.5" customHeight="1">
      <c r="D10" s="416"/>
      <c r="E10" s="416"/>
      <c r="F10" s="416"/>
      <c r="G10" s="416"/>
      <c r="H10" s="414"/>
      <c r="I10" s="416"/>
      <c r="J10" s="414"/>
      <c r="K10" s="414"/>
      <c r="L10" s="414"/>
      <c r="M10" s="414"/>
      <c r="N10" s="414"/>
      <c r="O10" s="414" t="s">
        <v>15</v>
      </c>
      <c r="P10" s="414"/>
      <c r="Q10" s="414"/>
      <c r="R10" s="414" t="s">
        <v>16</v>
      </c>
      <c r="S10" s="414"/>
      <c r="T10" s="416"/>
      <c r="U10" s="416"/>
      <c r="V10" s="414"/>
      <c r="W10" s="414"/>
      <c r="X10" s="414"/>
      <c r="Y10" s="414"/>
      <c r="Z10" s="414"/>
      <c r="AV10" t="s">
        <v>437</v>
      </c>
    </row>
    <row r="11" spans="4:54" ht="75">
      <c r="D11" s="417"/>
      <c r="E11" s="417"/>
      <c r="F11" s="417"/>
      <c r="G11" s="417"/>
      <c r="H11" s="414"/>
      <c r="I11" s="417"/>
      <c r="J11" s="414"/>
      <c r="K11" s="414"/>
      <c r="L11" s="414"/>
      <c r="M11" s="414"/>
      <c r="N11" s="414"/>
      <c r="O11" s="27" t="s">
        <v>17</v>
      </c>
      <c r="P11" s="27" t="s">
        <v>18</v>
      </c>
      <c r="Q11" s="27" t="s">
        <v>19</v>
      </c>
      <c r="R11" s="414"/>
      <c r="S11" s="414"/>
      <c r="T11" s="417"/>
      <c r="U11" s="417"/>
      <c r="V11" s="414"/>
      <c r="W11" s="27" t="s">
        <v>20</v>
      </c>
      <c r="X11" s="27" t="s">
        <v>21</v>
      </c>
      <c r="Y11" s="414"/>
      <c r="Z11" s="414"/>
    </row>
    <row r="12" spans="4:54" ht="24.75" customHeight="1">
      <c r="D12" s="8" t="s">
        <v>101</v>
      </c>
      <c r="E12" s="43" t="s">
        <v>33</v>
      </c>
      <c r="F12" s="68"/>
      <c r="G12" s="68"/>
      <c r="H12" s="25"/>
      <c r="I12" s="25"/>
      <c r="J12" s="25"/>
      <c r="K12" s="25"/>
      <c r="L12" s="25"/>
      <c r="M12" s="25"/>
      <c r="N12" s="25"/>
      <c r="O12" s="25"/>
      <c r="P12" s="25"/>
      <c r="Q12" s="25"/>
      <c r="R12" s="25"/>
      <c r="S12" s="25"/>
      <c r="T12" s="25"/>
      <c r="U12" s="25"/>
      <c r="V12" s="25"/>
      <c r="W12" s="25"/>
      <c r="X12" s="25"/>
      <c r="Y12" s="25"/>
      <c r="Z12" s="26"/>
      <c r="AG12" s="10"/>
    </row>
    <row r="13" spans="4:54" s="10" customFormat="1" ht="20.100000000000001" hidden="1" customHeight="1">
      <c r="D13" s="74"/>
      <c r="E13" s="64"/>
      <c r="F13" s="64"/>
      <c r="G13" s="250"/>
      <c r="H13" s="9"/>
      <c r="I13" s="13"/>
      <c r="J13" s="13"/>
      <c r="K13" s="38"/>
      <c r="L13" s="38"/>
      <c r="M13" s="201" t="str">
        <f>+IFERROR(IF(COUNT(J13:L13),ROUND(SUM(J13:L13),0),""),"")</f>
        <v/>
      </c>
      <c r="N13" s="199" t="str">
        <f>+IFERROR(IF(COUNT(M13),ROUND(M13/'Shareholding Pattern'!$L$57*100,2),""),"")</f>
        <v/>
      </c>
      <c r="O13" s="241" t="str">
        <f>IF(J13="","",J13)</f>
        <v/>
      </c>
      <c r="P13" s="38"/>
      <c r="Q13" s="201" t="str">
        <f>+IFERROR(IF(COUNT(O13:P13),ROUND(SUM(O13,P13),2),""),"")</f>
        <v/>
      </c>
      <c r="R13" s="199" t="str">
        <f>+IFERROR(IF(COUNT(Q13),ROUND(Q13/('Shareholding Pattern'!$P$58)*100,2),""),"")</f>
        <v/>
      </c>
      <c r="S13" s="38"/>
      <c r="T13" s="38"/>
      <c r="U13" s="202" t="str">
        <f>+IFERROR(IF(COUNT(S13:T13),ROUND(SUM(S13:T13),0),""),"")</f>
        <v/>
      </c>
      <c r="V13" s="199" t="str">
        <f>+IFERROR(IF(COUNT(M13,U13),ROUND(SUM(U13,M13)/SUM('Shareholding Pattern'!$L$57,'Shareholding Pattern'!$T$57)*100,2),""),"")</f>
        <v/>
      </c>
      <c r="W13" s="38"/>
      <c r="X13" s="199" t="str">
        <f>+IFERROR(IF(COUNT(W13),ROUND(SUM(W13)/SUM(M13)*100,2),""),0)</f>
        <v/>
      </c>
      <c r="Y13" s="38"/>
      <c r="Z13" s="245"/>
      <c r="AC13" s="10">
        <f>IF(SUM(H13:Y13)&gt;0,1,0)</f>
        <v>0</v>
      </c>
      <c r="AD13" s="10">
        <f>SUM(AC18:AC65537)</f>
        <v>0</v>
      </c>
      <c r="AG13"/>
    </row>
    <row r="14" spans="4:54" ht="24.75" customHeight="1">
      <c r="D14" s="34"/>
      <c r="E14" s="35"/>
      <c r="F14" s="35"/>
      <c r="G14" s="35"/>
      <c r="H14" s="35"/>
      <c r="I14" s="35"/>
      <c r="J14" s="35"/>
      <c r="K14" s="35"/>
      <c r="L14" s="35"/>
      <c r="M14" s="35"/>
      <c r="N14" s="35"/>
      <c r="O14" s="35"/>
      <c r="P14" s="35"/>
      <c r="Q14" s="35"/>
      <c r="R14" s="35"/>
      <c r="S14" s="35"/>
      <c r="T14" s="35"/>
      <c r="U14" s="35"/>
      <c r="V14" s="35"/>
      <c r="W14" s="35"/>
      <c r="X14" s="35"/>
      <c r="Y14" s="35"/>
      <c r="Z14" s="36"/>
    </row>
    <row r="15" spans="4:54" ht="24.75" customHeight="1">
      <c r="D15" s="74">
        <v>1</v>
      </c>
      <c r="E15" s="346" t="s">
        <v>498</v>
      </c>
      <c r="F15" s="346" t="s">
        <v>34</v>
      </c>
      <c r="G15" s="250"/>
      <c r="H15" s="345"/>
      <c r="I15" s="38">
        <v>11</v>
      </c>
      <c r="J15" s="38">
        <v>7966</v>
      </c>
      <c r="K15" s="38"/>
      <c r="L15" s="38"/>
      <c r="M15" s="347">
        <f>+IFERROR(IF(COUNT(J15:L15),ROUND(SUM(J15:L15),0),""),"")</f>
        <v>7966</v>
      </c>
      <c r="N15" s="200">
        <f>+IFERROR(IF(COUNT(M15),ROUND(M15/'Shareholding Pattern'!$L$57*100,2),""),"")</f>
        <v>0.03</v>
      </c>
      <c r="O15" s="38">
        <f>IF(J15="","",J15)</f>
        <v>7966</v>
      </c>
      <c r="P15" s="38"/>
      <c r="Q15" s="347">
        <f>+IFERROR(IF(COUNT(O15:P15),ROUND(SUM(O15,P15),2),""),"")</f>
        <v>7966</v>
      </c>
      <c r="R15" s="200">
        <f>+IFERROR(IF(COUNT(Q15),ROUND(Q15/('Shareholding Pattern'!$P$58)*100,2),""),"")</f>
        <v>0.03</v>
      </c>
      <c r="S15" s="38"/>
      <c r="T15" s="38"/>
      <c r="U15" s="347" t="str">
        <f>+IFERROR(IF(COUNT(S15:T15),ROUND(SUM(S15:T15),0),""),"")</f>
        <v/>
      </c>
      <c r="V15" s="199">
        <f>+IFERROR(IF(COUNT(M15,U15),ROUND(SUM(U15,M15)/SUM('Shareholding Pattern'!$L$57,'Shareholding Pattern'!$T$57)*100,2),""),"")</f>
        <v>0.03</v>
      </c>
      <c r="W15" s="38"/>
      <c r="X15" s="199" t="str">
        <f>+IFERROR(IF(COUNT(W15),ROUND(SUM(W15)/SUM(M15)*100,2),""),0)</f>
        <v/>
      </c>
      <c r="Y15" s="38">
        <v>6826</v>
      </c>
      <c r="Z15" s="245"/>
      <c r="AA15" s="10"/>
      <c r="AB15" s="10"/>
      <c r="AC15" s="10">
        <f>IF(SUM(H15:Y15)&gt;0,1,0)</f>
        <v>1</v>
      </c>
    </row>
    <row r="16" spans="4:54" ht="24.75" customHeight="1">
      <c r="D16" s="74">
        <v>2</v>
      </c>
      <c r="E16" s="346" t="s">
        <v>631</v>
      </c>
      <c r="F16" s="346" t="s">
        <v>34</v>
      </c>
      <c r="G16" s="250"/>
      <c r="H16" s="345"/>
      <c r="I16" s="38">
        <v>12</v>
      </c>
      <c r="J16" s="38">
        <v>85353</v>
      </c>
      <c r="K16" s="38"/>
      <c r="L16" s="38"/>
      <c r="M16" s="347">
        <f>+IFERROR(IF(COUNT(J16:L16),ROUND(SUM(J16:L16),0),""),"")</f>
        <v>85353</v>
      </c>
      <c r="N16" s="200">
        <f>+IFERROR(IF(COUNT(M16),ROUND(M16/'Shareholding Pattern'!$L$57*100,2),""),"")</f>
        <v>0.34</v>
      </c>
      <c r="O16" s="38">
        <f>IF(J16="","",J16)</f>
        <v>85353</v>
      </c>
      <c r="P16" s="38"/>
      <c r="Q16" s="347">
        <f>+IFERROR(IF(COUNT(O16:P16),ROUND(SUM(O16,P16),2),""),"")</f>
        <v>85353</v>
      </c>
      <c r="R16" s="200">
        <f>+IFERROR(IF(COUNT(Q16),ROUND(Q16/('Shareholding Pattern'!$P$58)*100,2),""),"")</f>
        <v>0.34</v>
      </c>
      <c r="S16" s="38"/>
      <c r="T16" s="38"/>
      <c r="U16" s="347" t="str">
        <f>+IFERROR(IF(COUNT(S16:T16),ROUND(SUM(S16:T16),0),""),"")</f>
        <v/>
      </c>
      <c r="V16" s="199">
        <f>+IFERROR(IF(COUNT(M16,U16),ROUND(SUM(U16,M16)/SUM('Shareholding Pattern'!$L$57,'Shareholding Pattern'!$T$57)*100,2),""),"")</f>
        <v>0.34</v>
      </c>
      <c r="W16" s="38"/>
      <c r="X16" s="199" t="str">
        <f>+IFERROR(IF(COUNT(W16),ROUND(SUM(W16)/SUM(M16)*100,2),""),0)</f>
        <v/>
      </c>
      <c r="Y16" s="38">
        <v>85353</v>
      </c>
      <c r="Z16" s="245"/>
      <c r="AA16" s="10"/>
      <c r="AB16" s="10"/>
      <c r="AC16" s="10">
        <f>IF(SUM(H16:Y16)&gt;0,1,0)</f>
        <v>1</v>
      </c>
    </row>
    <row r="17" spans="4:29" ht="24.75" customHeight="1">
      <c r="D17" s="74">
        <v>3</v>
      </c>
      <c r="E17" s="346" t="s">
        <v>405</v>
      </c>
      <c r="F17" s="346" t="s">
        <v>34</v>
      </c>
      <c r="G17" s="250"/>
      <c r="H17" s="345"/>
      <c r="I17" s="38">
        <v>22</v>
      </c>
      <c r="J17" s="38">
        <v>25190</v>
      </c>
      <c r="K17" s="38"/>
      <c r="L17" s="38"/>
      <c r="M17" s="347">
        <f>+IFERROR(IF(COUNT(J17:L17),ROUND(SUM(J17:L17),0),""),"")</f>
        <v>25190</v>
      </c>
      <c r="N17" s="200">
        <f>+IFERROR(IF(COUNT(M17),ROUND(M17/'Shareholding Pattern'!$L$57*100,2),""),"")</f>
        <v>0.1</v>
      </c>
      <c r="O17" s="38">
        <f>IF(J17="","",J17)</f>
        <v>25190</v>
      </c>
      <c r="P17" s="38"/>
      <c r="Q17" s="347">
        <f>+IFERROR(IF(COUNT(O17:P17),ROUND(SUM(O17,P17),2),""),"")</f>
        <v>25190</v>
      </c>
      <c r="R17" s="200">
        <f>+IFERROR(IF(COUNT(Q17),ROUND(Q17/('Shareholding Pattern'!$P$58)*100,2),""),"")</f>
        <v>0.1</v>
      </c>
      <c r="S17" s="38"/>
      <c r="T17" s="38"/>
      <c r="U17" s="347" t="str">
        <f>+IFERROR(IF(COUNT(S17:T17),ROUND(SUM(S17:T17),0),""),"")</f>
        <v/>
      </c>
      <c r="V17" s="199">
        <f>+IFERROR(IF(COUNT(M17,U17),ROUND(SUM(U17,M17)/SUM('Shareholding Pattern'!$L$57,'Shareholding Pattern'!$T$57)*100,2),""),"")</f>
        <v>0.1</v>
      </c>
      <c r="W17" s="38"/>
      <c r="X17" s="199" t="str">
        <f>+IFERROR(IF(COUNT(W17),ROUND(SUM(W17)/SUM(M17)*100,2),""),0)</f>
        <v/>
      </c>
      <c r="Y17" s="38">
        <v>25190</v>
      </c>
      <c r="Z17" s="245"/>
      <c r="AA17" s="10"/>
      <c r="AB17" s="10"/>
      <c r="AC17" s="10">
        <f>IF(SUM(H17:Y17)&gt;0,1,0)</f>
        <v>1</v>
      </c>
    </row>
    <row r="18" spans="4:29" ht="0.75" hidden="1" customHeight="1">
      <c r="D18" s="34"/>
      <c r="K18" s="172"/>
      <c r="L18" s="172"/>
      <c r="O18" s="172"/>
      <c r="P18" s="172"/>
      <c r="W18" s="172"/>
      <c r="Y18" s="36"/>
    </row>
    <row r="19" spans="4:29" ht="24.95" customHeight="1">
      <c r="D19" s="107"/>
      <c r="E19" s="30"/>
      <c r="F19" s="30"/>
      <c r="G19" s="49" t="s">
        <v>450</v>
      </c>
      <c r="H19" s="49" t="s">
        <v>19</v>
      </c>
      <c r="I19" s="52">
        <f ca="1">+IFERROR(IF(COUNT(I13:I18),ROUND(SUMIF($F$13:I18,"Category",I13:I18),0),""),"")</f>
        <v>45</v>
      </c>
      <c r="J19" s="52">
        <f ca="1">+IFERROR(IF(COUNT(J13:J18),ROUND(SUMIF($F$13:J18,"Category",J13:J18),0),""),"")</f>
        <v>118509</v>
      </c>
      <c r="K19" s="52" t="str">
        <f>+IFERROR(IF(COUNT(K13:K18),ROUND(SUMIF($F$13:K18,"Category",K13:K18),0),""),"")</f>
        <v/>
      </c>
      <c r="L19" s="52" t="str">
        <f>+IFERROR(IF(COUNT(L13:L18),ROUND(SUMIF($F$13:L18,"Category",L13:L18),0),""),"")</f>
        <v/>
      </c>
      <c r="M19" s="52">
        <f ca="1">+IFERROR(IF(COUNT(M13:M18),ROUND(SUMIF($F$13:M18,"Category",M13:M18),0),""),"")</f>
        <v>118509</v>
      </c>
      <c r="N19" s="199">
        <f ca="1">+IFERROR(IF(COUNT(N13:N18),ROUND(SUMIF($F$13:N18,"Category",N13:N18),2),""),"")</f>
        <v>0.47</v>
      </c>
      <c r="O19" s="163">
        <f ca="1">+IFERROR(IF(COUNT(O13:O18),ROUND(SUMIF($F$13:O18,"Category",O13:O18),0),""),"")</f>
        <v>118509</v>
      </c>
      <c r="P19" s="163" t="str">
        <f>+IFERROR(IF(COUNT(P13:P18),ROUND(SUMIF($F$13:P18,"Category",P13:P18),0),""),"")</f>
        <v/>
      </c>
      <c r="Q19" s="163">
        <f ca="1">+IFERROR(IF(COUNT(Q13:Q18),ROUND(SUMIF($F$13:Q18,"Category",Q13:Q18),0),""),"")</f>
        <v>118509</v>
      </c>
      <c r="R19" s="199">
        <f ca="1">+IFERROR(IF(COUNT(R13:R18),ROUND(SUMIF($F$13:R18,"Category",R13:R18),2),""),"")</f>
        <v>0.47</v>
      </c>
      <c r="S19" s="52" t="str">
        <f>+IFERROR(IF(COUNT(S13:S18),ROUND(SUMIF($F$13:S18,"Category",S13:S18),0),""),"")</f>
        <v/>
      </c>
      <c r="T19" s="52" t="str">
        <f>+IFERROR(IF(COUNT(T13:T18),ROUND(SUMIF($F$13:T18,"Category",T13:T18),0),""),"")</f>
        <v/>
      </c>
      <c r="U19" s="52" t="str">
        <f>+IFERROR(IF(COUNT(U13:U18),ROUND(SUMIF($F$13:U18,"Category",U13:U18),0),""),"")</f>
        <v/>
      </c>
      <c r="V19" s="199">
        <f ca="1">+IFERROR(IF(COUNT(V13:V18),ROUND(SUMIF($F$13:V18,"Category",V13:V18),2),""),"")</f>
        <v>0.47</v>
      </c>
      <c r="W19" s="52" t="str">
        <f>+IFERROR(IF(COUNT(W13:W18),ROUND(SUMIF($F$13:W18,"Category",W13:W18),0),""),"")</f>
        <v/>
      </c>
      <c r="X19" s="199" t="str">
        <f>+IFERROR(IF(COUNT(W19),ROUND(SUM(W19)/SUM(M19)*100,2),""),0)</f>
        <v/>
      </c>
      <c r="Y19" s="52">
        <f ca="1">+IFERROR(IF(COUNT(Y13:Y18),ROUND(SUMIF($F$13:Y18,"Category",Y13:Y18),0),""),"")</f>
        <v>117369</v>
      </c>
    </row>
    <row r="22" spans="4:29">
      <c r="G22" s="17"/>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Y15:Y17" xr:uid="{00000000-0002-0000-1F00-000000000000}">
      <formula1>M13</formula1>
    </dataValidation>
    <dataValidation type="whole" operator="lessThanOrEqual" allowBlank="1" showInputMessage="1" showErrorMessage="1" sqref="W13 W15:W17" xr:uid="{00000000-0002-0000-1F00-000001000000}">
      <formula1>J13</formula1>
    </dataValidation>
    <dataValidation type="whole" operator="greaterThanOrEqual" allowBlank="1" showInputMessage="1" showErrorMessage="1" sqref="O13:P13 J13:L13 S13:T13 S15:T17 O15:P17 J15:L17" xr:uid="{00000000-0002-0000-1F00-000002000000}">
      <formula1>0</formula1>
    </dataValidation>
    <dataValidation type="textLength" operator="equal" allowBlank="1" showInputMessage="1" showErrorMessage="1" prompt="[A-Z][A-Z][A-Z][A-Z][A-Z][0-9][0-9][0-9][0-9][A-Z]_x000a__x000a_In absence of PAN write : ZZZZZ9999Z" sqref="H13 H15:H17" xr:uid="{00000000-0002-0000-1F00-000003000000}">
      <formula1>10</formula1>
    </dataValidation>
    <dataValidation type="list" allowBlank="1" showInputMessage="1" showErrorMessage="1" sqref="F13 F15:F17" xr:uid="{00000000-0002-0000-1F00-000004000000}">
      <formula1>$AV$9:$AV$10</formula1>
    </dataValidation>
    <dataValidation type="list" allowBlank="1" showInputMessage="1" showErrorMessage="1" sqref="E13 E15:E17" xr:uid="{00000000-0002-0000-1F00-000005000000}">
      <formula1>$AE$1:$BB$1</formula1>
    </dataValidation>
    <dataValidation type="whole" operator="greaterThan" allowBlank="1" showInputMessage="1" showErrorMessage="1" sqref="I13 I15:I17" xr:uid="{00000000-0002-0000-1F00-000006000000}">
      <formula1>0</formula1>
    </dataValidation>
  </dataValidations>
  <hyperlinks>
    <hyperlink ref="H19" location="'Shareholding Pattern'!F48" display="Total" xr:uid="{00000000-0004-0000-1F00-000000000000}"/>
    <hyperlink ref="G19" location="'Shareholding Pattern'!F48" display="Total" xr:uid="{00000000-0004-0000-1F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opentextblock">
                <anchor moveWithCells="1" sizeWithCells="1">
                  <from>
                    <xdr:col>25</xdr:col>
                    <xdr:colOff>57150</xdr:colOff>
                    <xdr:row>14</xdr:row>
                    <xdr:rowOff>57150</xdr:rowOff>
                  </from>
                  <to>
                    <xdr:col>25</xdr:col>
                    <xdr:colOff>1314450</xdr:colOff>
                    <xdr:row>14</xdr:row>
                    <xdr:rowOff>257175</xdr:rowOff>
                  </to>
                </anchor>
              </controlPr>
            </control>
          </mc:Choice>
        </mc:AlternateContent>
        <mc:AlternateContent xmlns:mc="http://schemas.openxmlformats.org/markup-compatibility/2006">
          <mc:Choice Requires="x14">
            <control shapeId="6146" r:id="rId5" name="Button 2">
              <controlPr defaultSize="0" print="0" autoFill="0" autoPict="0" macro="[0]!opentextblock">
                <anchor moveWithCells="1" sizeWithCells="1">
                  <from>
                    <xdr:col>25</xdr:col>
                    <xdr:colOff>57150</xdr:colOff>
                    <xdr:row>15</xdr:row>
                    <xdr:rowOff>57150</xdr:rowOff>
                  </from>
                  <to>
                    <xdr:col>25</xdr:col>
                    <xdr:colOff>1314450</xdr:colOff>
                    <xdr:row>15</xdr:row>
                    <xdr:rowOff>257175</xdr:rowOff>
                  </to>
                </anchor>
              </controlPr>
            </control>
          </mc:Choice>
        </mc:AlternateContent>
        <mc:AlternateContent xmlns:mc="http://schemas.openxmlformats.org/markup-compatibility/2006">
          <mc:Choice Requires="x14">
            <control shapeId="6147" r:id="rId6" name="Button 3">
              <controlPr defaultSize="0" print="0" autoFill="0" autoPict="0" macro="[0]!opentextblock">
                <anchor moveWithCells="1" sizeWithCells="1">
                  <from>
                    <xdr:col>25</xdr:col>
                    <xdr:colOff>57150</xdr:colOff>
                    <xdr:row>16</xdr:row>
                    <xdr:rowOff>57150</xdr:rowOff>
                  </from>
                  <to>
                    <xdr:col>25</xdr:col>
                    <xdr:colOff>1314450</xdr:colOff>
                    <xdr:row>16</xdr:row>
                    <xdr:rowOff>257175</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tabColor theme="1"/>
  </sheetPr>
  <dimension ref="A1:XFC16"/>
  <sheetViews>
    <sheetView showGridLines="0" topLeftCell="B7" zoomScale="70" zoomScaleNormal="70" workbookViewId="0">
      <selection activeCell="C15" sqref="C15:AC15"/>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479" t="s">
        <v>140</v>
      </c>
      <c r="D9" s="415" t="s">
        <v>34</v>
      </c>
      <c r="E9" s="414" t="s">
        <v>139</v>
      </c>
      <c r="F9" s="414" t="s">
        <v>136</v>
      </c>
      <c r="G9" s="414" t="s">
        <v>1</v>
      </c>
      <c r="H9" s="414" t="s">
        <v>426</v>
      </c>
      <c r="I9" s="414" t="s">
        <v>3</v>
      </c>
      <c r="J9" s="414" t="s">
        <v>4</v>
      </c>
      <c r="K9" s="414" t="s">
        <v>5</v>
      </c>
      <c r="L9" s="414" t="s">
        <v>6</v>
      </c>
      <c r="M9" s="414" t="s">
        <v>7</v>
      </c>
      <c r="N9" s="414" t="s">
        <v>8</v>
      </c>
      <c r="O9" s="414"/>
      <c r="P9" s="414"/>
      <c r="Q9" s="414"/>
      <c r="R9" s="414" t="s">
        <v>9</v>
      </c>
      <c r="S9" s="415" t="s">
        <v>505</v>
      </c>
      <c r="T9" s="415" t="s">
        <v>134</v>
      </c>
      <c r="U9" s="414" t="s">
        <v>107</v>
      </c>
      <c r="V9" s="414" t="s">
        <v>12</v>
      </c>
      <c r="W9" s="414"/>
      <c r="X9" s="414" t="s">
        <v>14</v>
      </c>
      <c r="Y9" s="414" t="s">
        <v>499</v>
      </c>
    </row>
    <row r="10" spans="3:30" ht="31.5" customHeight="1">
      <c r="C10" s="480"/>
      <c r="D10" s="416"/>
      <c r="E10" s="414"/>
      <c r="F10" s="414"/>
      <c r="G10" s="414"/>
      <c r="H10" s="414"/>
      <c r="I10" s="414"/>
      <c r="J10" s="414"/>
      <c r="K10" s="414"/>
      <c r="L10" s="414"/>
      <c r="M10" s="414"/>
      <c r="N10" s="414" t="s">
        <v>15</v>
      </c>
      <c r="O10" s="414"/>
      <c r="P10" s="414"/>
      <c r="Q10" s="414" t="s">
        <v>16</v>
      </c>
      <c r="R10" s="414"/>
      <c r="S10" s="416"/>
      <c r="T10" s="416"/>
      <c r="U10" s="414"/>
      <c r="V10" s="414"/>
      <c r="W10" s="414"/>
      <c r="X10" s="414"/>
      <c r="Y10" s="414"/>
    </row>
    <row r="11" spans="3:30" ht="78.75" customHeight="1">
      <c r="C11" s="481"/>
      <c r="D11" s="417"/>
      <c r="E11" s="414"/>
      <c r="F11" s="414"/>
      <c r="G11" s="414"/>
      <c r="H11" s="414"/>
      <c r="I11" s="414"/>
      <c r="J11" s="414"/>
      <c r="K11" s="414"/>
      <c r="L11" s="414"/>
      <c r="M11" s="414"/>
      <c r="N11" s="27" t="s">
        <v>17</v>
      </c>
      <c r="O11" s="27" t="s">
        <v>18</v>
      </c>
      <c r="P11" s="27" t="s">
        <v>19</v>
      </c>
      <c r="Q11" s="414"/>
      <c r="R11" s="414"/>
      <c r="S11" s="417"/>
      <c r="T11" s="417"/>
      <c r="U11" s="414"/>
      <c r="V11" s="27" t="s">
        <v>20</v>
      </c>
      <c r="W11" s="27" t="s">
        <v>21</v>
      </c>
      <c r="X11" s="414"/>
      <c r="Y11" s="414"/>
    </row>
    <row r="12" spans="3:30" ht="18.75" customHeight="1">
      <c r="C12" s="8" t="s">
        <v>102</v>
      </c>
      <c r="D12" s="59" t="s">
        <v>71</v>
      </c>
      <c r="E12" s="76"/>
      <c r="F12" s="25"/>
      <c r="G12" s="25"/>
      <c r="H12" s="25"/>
      <c r="I12" s="25"/>
      <c r="J12" s="25"/>
      <c r="K12" s="25"/>
      <c r="L12" s="25"/>
      <c r="M12" s="25"/>
      <c r="N12" s="25"/>
      <c r="O12" s="25"/>
      <c r="P12" s="25"/>
      <c r="Q12" s="25"/>
      <c r="R12" s="25"/>
      <c r="S12" s="25"/>
      <c r="T12" s="25"/>
      <c r="U12" s="25"/>
      <c r="V12" s="25"/>
      <c r="W12" s="25"/>
      <c r="X12" s="25"/>
      <c r="Y12" s="26"/>
    </row>
    <row r="13" spans="3:30" s="10" customFormat="1" ht="20.100000000000001" hidden="1" customHeight="1">
      <c r="C13" s="53"/>
      <c r="D13" s="64"/>
      <c r="E13" s="64"/>
      <c r="F13" s="64"/>
      <c r="G13" s="9"/>
      <c r="H13" s="238">
        <v>1</v>
      </c>
      <c r="I13" s="13"/>
      <c r="J13" s="38"/>
      <c r="K13" s="38"/>
      <c r="L13" s="37" t="str">
        <f>+IFERROR(IF(COUNT(I13:K13),ROUND(SUM(I13:K13),0),""),"")</f>
        <v/>
      </c>
      <c r="M13" s="108"/>
      <c r="N13" s="240" t="str">
        <f>IF(I13="","",I13)</f>
        <v/>
      </c>
      <c r="O13" s="173"/>
      <c r="P13" s="42" t="str">
        <f>+IFERROR(IF(COUNT(N13:O13),ROUND(SUM(N13,O13),2),""),"")</f>
        <v/>
      </c>
      <c r="Q13" s="14" t="str">
        <f>+IFERROR(IF(COUNT(P13),ROUND(P13/('Shareholding Pattern'!$P$58)*100,2),""),"")</f>
        <v/>
      </c>
      <c r="R13" s="38"/>
      <c r="S13" s="38"/>
      <c r="T13" s="39" t="str">
        <f>+IFERROR(IF(COUNT(R13:S13),ROUND(SUM(R13:S13),2),""),"")</f>
        <v/>
      </c>
      <c r="U13" s="108"/>
      <c r="V13" s="38"/>
      <c r="W13" s="14" t="str">
        <f>+IFERROR(IF(V13="","",(+IF(V13=0,0,IF(COUNT(V13,L13),ROUND(SUM(V13)/SUM(L13)*100,2),"")))),"")</f>
        <v/>
      </c>
      <c r="X13" s="13"/>
      <c r="Y13" s="243"/>
      <c r="AC13" s="10">
        <f>IF(SUM(H13:X13)&gt;0,1,0)</f>
        <v>1</v>
      </c>
      <c r="AD13" s="10">
        <f>SUM(AC15:AC65535)</f>
        <v>0</v>
      </c>
    </row>
    <row r="14" spans="3:30" ht="24.95" customHeight="1">
      <c r="C14" s="34"/>
      <c r="D14" s="35"/>
      <c r="E14" s="228" t="s">
        <v>494</v>
      </c>
      <c r="G14" s="35"/>
      <c r="H14" s="35"/>
      <c r="I14" s="35"/>
      <c r="J14" s="35"/>
      <c r="K14" s="35"/>
      <c r="L14" s="35"/>
      <c r="M14" s="35"/>
      <c r="N14" s="35"/>
      <c r="O14" s="35"/>
      <c r="P14" s="35"/>
      <c r="Q14" s="35"/>
      <c r="R14" s="35"/>
      <c r="S14" s="35"/>
      <c r="T14" s="35"/>
      <c r="U14" s="35"/>
      <c r="V14" s="35"/>
      <c r="W14" s="35"/>
      <c r="X14" s="35"/>
      <c r="Y14" s="36"/>
    </row>
    <row r="15" spans="3:30" ht="24.95" hidden="1" customHeight="1">
      <c r="C15" s="34"/>
      <c r="D15" s="35"/>
      <c r="J15" s="172"/>
      <c r="K15" s="172"/>
      <c r="M15" s="169" t="str">
        <f>+IFERROR(IF(COUNT(L15),ROUND(L15/('Shareholding Pattern'!$L$57)*100,2),""),"")</f>
        <v/>
      </c>
      <c r="N15" s="172"/>
      <c r="O15" s="172"/>
      <c r="Q15" s="169" t="str">
        <f>+IFERROR(IF(COUNT(P15),ROUND(P15/('Shareholding Pattern'!$P$58)*100,2),""),"")</f>
        <v/>
      </c>
      <c r="U15" s="169" t="str">
        <f>+IFERROR(IF(COUNT(L15,T15),ROUND(SUM(T15,L15)/SUM('Shareholding Pattern'!$L$57,'Shareholding Pattern'!$T$57)*100,2),""),"")</f>
        <v/>
      </c>
      <c r="V15" s="172"/>
      <c r="X15" s="36"/>
    </row>
    <row r="16" spans="3:30" ht="20.100000000000001" customHeight="1">
      <c r="C16" s="106"/>
      <c r="D16" s="75"/>
      <c r="E16" s="30"/>
      <c r="F16" s="49" t="s">
        <v>450</v>
      </c>
      <c r="G16" s="49" t="s">
        <v>19</v>
      </c>
      <c r="H16" s="44" t="str">
        <f>+IFERROR(IF(COUNT(H14:H15),ROUND(SUM(H14:H15),0),""),"")</f>
        <v/>
      </c>
      <c r="I16" s="44" t="str">
        <f>+IFERROR(IF(COUNT(I13:I15),ROUND(SUM(I13:I15),0),""),"")</f>
        <v/>
      </c>
      <c r="J16" s="44" t="str">
        <f>+IFERROR(IF(COUNT(J13:J15),ROUND(SUM(J13:J15),0),""),"")</f>
        <v/>
      </c>
      <c r="K16" s="44" t="str">
        <f>+IFERROR(IF(COUNT(K13:K15),ROUND(SUM(K13:K15),0),""),"")</f>
        <v/>
      </c>
      <c r="L16" s="44" t="str">
        <f>+IFERROR(IF(COUNT(L13:L15),ROUND(SUM(L13:L15),0),""),"")</f>
        <v/>
      </c>
      <c r="M16" s="108"/>
      <c r="N16" s="29" t="str">
        <f>+IFERROR(IF(COUNT(N13:N15),ROUND(SUM(N13:N15),0),""),"")</f>
        <v/>
      </c>
      <c r="O16" s="29" t="str">
        <f>+IFERROR(IF(COUNT(O13:O15),ROUND(SUM(O13:O15),0),""),"")</f>
        <v/>
      </c>
      <c r="P16" s="29" t="str">
        <f>+IFERROR(IF(COUNT(P13:P15),ROUND(SUM(P13:P15),0),""),"")</f>
        <v/>
      </c>
      <c r="Q16" s="14" t="str">
        <f>+IFERROR(IF(COUNT(P16),ROUND(P16/('Shareholding Pattern'!$P$58)*100,2),""),"")</f>
        <v/>
      </c>
      <c r="R16" s="44" t="str">
        <f>+IFERROR(IF(COUNT(R13:R15),ROUND(SUM(R13:R15),0),""),"")</f>
        <v/>
      </c>
      <c r="S16" s="44" t="str">
        <f>+IFERROR(IF(COUNT(S13:S15),ROUND(SUM(S13:S15),0),""),"")</f>
        <v/>
      </c>
      <c r="T16" s="44" t="str">
        <f>+IFERROR(IF(COUNT(T13:T15),ROUND(SUM(T13:T15),0),""),"")</f>
        <v/>
      </c>
      <c r="U16" s="108"/>
      <c r="V16" s="44" t="str">
        <f>+IFERROR(IF(COUNT(V13:V15),ROUND(SUM(V13:V15),0),""),"")</f>
        <v/>
      </c>
      <c r="W16" s="246" t="str">
        <f>+IFERROR(IF(V16="","",(+IF(V16=0,0,IF(COUNT(V16,L16),ROUND(SUM(V16)/SUM(L16)*100,2),"")))),"")</f>
        <v/>
      </c>
      <c r="X16" s="44" t="str">
        <f>+IFERROR(IF(COUNT(X13:X15),ROUND(SUM(X13:X15),0),""),"")</f>
        <v/>
      </c>
    </row>
  </sheetData>
  <sheetProtection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xr:uid="{00000000-0002-0000-2000-000000000000}">
      <formula1>L13</formula1>
    </dataValidation>
    <dataValidation type="whole" operator="lessThanOrEqual" allowBlank="1" showInputMessage="1" showErrorMessage="1" sqref="V13" xr:uid="{00000000-0002-0000-2000-000001000000}">
      <formula1>I13</formula1>
    </dataValidation>
    <dataValidation type="textLength" operator="equal" allowBlank="1" showInputMessage="1" showErrorMessage="1" prompt="[A-Z][A-Z][A-Z][A-Z][A-Z][0-9][0-9][0-9][0-9][A-Z]_x000a__x000a_In absence of PAN write : ZZZZZ9999Z" sqref="G13" xr:uid="{00000000-0002-0000-2000-000002000000}">
      <formula1>10</formula1>
    </dataValidation>
    <dataValidation type="whole" operator="greaterThanOrEqual" allowBlank="1" showInputMessage="1" showErrorMessage="1" sqref="R13:S13 I13:K13 N13:O13" xr:uid="{00000000-0002-0000-2000-000003000000}">
      <formula1>0</formula1>
    </dataValidation>
    <dataValidation type="whole" operator="greaterThan" allowBlank="1" showInputMessage="1" showErrorMessage="1" sqref="H13" xr:uid="{00000000-0002-0000-2000-000004000000}">
      <formula1>0</formula1>
    </dataValidation>
    <dataValidation type="list" allowBlank="1" showInputMessage="1" showErrorMessage="1" sqref="D13" xr:uid="{00000000-0002-0000-2000-000005000000}">
      <formula1>$AC$2:$AC$7</formula1>
    </dataValidation>
  </dataValidations>
  <hyperlinks>
    <hyperlink ref="G16" location="'Shareholding Pattern'!F54" display="Total" xr:uid="{00000000-0004-0000-2000-000000000000}"/>
    <hyperlink ref="F16" location="'Shareholding Pattern'!F54"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415" t="s">
        <v>137</v>
      </c>
      <c r="E9" s="414" t="s">
        <v>136</v>
      </c>
      <c r="F9" s="414" t="s">
        <v>1</v>
      </c>
      <c r="G9" s="414" t="s">
        <v>426</v>
      </c>
      <c r="H9" s="414" t="s">
        <v>3</v>
      </c>
      <c r="I9" s="414" t="s">
        <v>4</v>
      </c>
      <c r="J9" s="414" t="s">
        <v>5</v>
      </c>
      <c r="K9" s="414" t="s">
        <v>6</v>
      </c>
      <c r="L9" s="414" t="s">
        <v>7</v>
      </c>
      <c r="M9" s="414" t="s">
        <v>8</v>
      </c>
      <c r="N9" s="414"/>
      <c r="O9" s="414"/>
      <c r="P9" s="414"/>
      <c r="Q9" s="414" t="s">
        <v>9</v>
      </c>
      <c r="R9" s="415" t="s">
        <v>505</v>
      </c>
      <c r="S9" s="415" t="s">
        <v>134</v>
      </c>
      <c r="T9" s="414" t="s">
        <v>107</v>
      </c>
      <c r="U9" s="414" t="s">
        <v>12</v>
      </c>
      <c r="V9" s="414"/>
      <c r="W9" s="414" t="s">
        <v>14</v>
      </c>
      <c r="X9" s="414" t="s">
        <v>499</v>
      </c>
    </row>
    <row r="10" spans="4:30" ht="31.5" customHeight="1">
      <c r="D10" s="416"/>
      <c r="E10" s="414"/>
      <c r="F10" s="414"/>
      <c r="G10" s="414"/>
      <c r="H10" s="414"/>
      <c r="I10" s="414"/>
      <c r="J10" s="414"/>
      <c r="K10" s="414"/>
      <c r="L10" s="414"/>
      <c r="M10" s="414" t="s">
        <v>15</v>
      </c>
      <c r="N10" s="414"/>
      <c r="O10" s="414"/>
      <c r="P10" s="414" t="s">
        <v>16</v>
      </c>
      <c r="Q10" s="414"/>
      <c r="R10" s="416"/>
      <c r="S10" s="416"/>
      <c r="T10" s="414"/>
      <c r="U10" s="414"/>
      <c r="V10" s="414"/>
      <c r="W10" s="414"/>
      <c r="X10" s="414"/>
    </row>
    <row r="11" spans="4:30" ht="75">
      <c r="D11" s="417"/>
      <c r="E11" s="414"/>
      <c r="F11" s="414"/>
      <c r="G11" s="414"/>
      <c r="H11" s="414"/>
      <c r="I11" s="414"/>
      <c r="J11" s="414"/>
      <c r="K11" s="414"/>
      <c r="L11" s="414"/>
      <c r="M11" s="27" t="s">
        <v>17</v>
      </c>
      <c r="N11" s="27" t="s">
        <v>18</v>
      </c>
      <c r="O11" s="27" t="s">
        <v>19</v>
      </c>
      <c r="P11" s="414"/>
      <c r="Q11" s="414"/>
      <c r="R11" s="417"/>
      <c r="S11" s="417"/>
      <c r="T11" s="414"/>
      <c r="U11" s="27" t="s">
        <v>20</v>
      </c>
      <c r="V11" s="27" t="s">
        <v>21</v>
      </c>
      <c r="W11" s="414"/>
      <c r="X11" s="414"/>
    </row>
    <row r="12" spans="4:30" ht="17.25" customHeight="1">
      <c r="D12" s="72" t="s">
        <v>392</v>
      </c>
      <c r="E12" s="60" t="s">
        <v>72</v>
      </c>
      <c r="F12" s="60"/>
      <c r="G12" s="25"/>
      <c r="H12" s="25"/>
      <c r="I12" s="25"/>
      <c r="J12" s="25"/>
      <c r="K12" s="25"/>
      <c r="L12" s="25"/>
      <c r="M12" s="25"/>
      <c r="N12" s="25"/>
      <c r="O12" s="25"/>
      <c r="P12" s="25"/>
      <c r="Q12" s="25"/>
      <c r="R12" s="25"/>
      <c r="S12" s="25"/>
      <c r="T12" s="25"/>
      <c r="U12" s="25"/>
      <c r="V12" s="25"/>
      <c r="W12" s="25"/>
      <c r="X12" s="26"/>
    </row>
    <row r="13" spans="4:30" s="10" customFormat="1" ht="20.100000000000001" hidden="1" customHeight="1">
      <c r="D13" s="53"/>
      <c r="E13" s="64"/>
      <c r="F13" s="9"/>
      <c r="G13" s="239">
        <v>1</v>
      </c>
      <c r="H13" s="13"/>
      <c r="I13" s="38"/>
      <c r="J13" s="38"/>
      <c r="K13" s="39" t="str">
        <f>+IFERROR(IF(COUNT(H13:J13),ROUND(SUM(H13:J13),0),""),"")</f>
        <v/>
      </c>
      <c r="L13" s="14" t="str">
        <f>+IFERROR(IF(COUNT(K13),ROUND(K13/'Shareholding Pattern'!$L$57*100,2),""),"")</f>
        <v/>
      </c>
      <c r="M13" s="240" t="str">
        <f>IF(H13="","",H13)</f>
        <v/>
      </c>
      <c r="N13" s="173"/>
      <c r="O13" s="42" t="str">
        <f>+IFERROR(IF(COUNT(M13:N13),ROUND(SUM(M13,N13),0),""),"")</f>
        <v/>
      </c>
      <c r="P13" s="14" t="str">
        <f>+IFERROR(IF(COUNT(O13),ROUND(O13/('Shareholding Pattern'!$P$58)*100,2),""),"")</f>
        <v/>
      </c>
      <c r="Q13" s="38"/>
      <c r="R13" s="38"/>
      <c r="S13" s="39" t="str">
        <f>+IFERROR(IF(COUNT(Q13:R13),ROUND(SUM(Q13:R13),0),""),"")</f>
        <v/>
      </c>
      <c r="T13" s="14" t="str">
        <f>+IFERROR(IF(COUNT(K13,S13),ROUND(SUM(S13,K13)/SUM('Shareholding Pattern'!$L$57,'Shareholding Pattern'!$T$57)*100,2),""),"")</f>
        <v/>
      </c>
      <c r="U13" s="38"/>
      <c r="V13" s="199" t="str">
        <f>+IFERROR(IF(U13="","",(IF(COUNT(U13,K13),ROUND(SUM(U13)/SUM(K13)*100,2),""))),"")</f>
        <v/>
      </c>
      <c r="W13" s="13"/>
      <c r="X13" s="243"/>
      <c r="AC13" s="10">
        <f>IF(SUM(H13:W13)&gt;0,1,0)</f>
        <v>0</v>
      </c>
      <c r="AD13" s="10">
        <f>SUM(AC15:AC65535)</f>
        <v>0</v>
      </c>
    </row>
    <row r="14" spans="4:30" ht="24.95" customHeight="1">
      <c r="D14" s="34"/>
      <c r="E14" s="35"/>
      <c r="F14" s="228" t="s">
        <v>495</v>
      </c>
      <c r="G14" s="35"/>
      <c r="H14" s="35"/>
      <c r="I14" s="35"/>
      <c r="J14" s="35"/>
      <c r="K14" s="35"/>
      <c r="L14" s="35"/>
      <c r="M14" s="35"/>
      <c r="N14" s="35"/>
      <c r="O14" s="35"/>
      <c r="P14" s="35"/>
      <c r="Q14" s="35"/>
      <c r="R14" s="35"/>
      <c r="S14" s="35"/>
      <c r="T14" s="35"/>
      <c r="U14" s="35"/>
      <c r="V14" s="35"/>
      <c r="W14" s="35"/>
      <c r="X14" s="36"/>
    </row>
    <row r="15" spans="4:30" hidden="1">
      <c r="D15" s="34"/>
      <c r="H15" s="35"/>
      <c r="J15" s="172"/>
      <c r="K15" s="172"/>
      <c r="N15" s="172"/>
      <c r="O15" s="172"/>
      <c r="V15" s="172"/>
      <c r="W15" s="36"/>
    </row>
    <row r="16" spans="4:30" ht="20.100000000000001" customHeight="1">
      <c r="D16" s="146"/>
      <c r="E16" s="57" t="s">
        <v>450</v>
      </c>
      <c r="F16" s="57" t="s">
        <v>19</v>
      </c>
      <c r="G16" s="44" t="str">
        <f>+IFERROR(IF(COUNT(G14:G15),ROUND(SUM(G14:G15),0),""),"")</f>
        <v/>
      </c>
      <c r="H16" s="44" t="str">
        <f>+IFERROR(IF(COUNT(H13:H15),ROUND(SUM(H13:H15),0),""),"")</f>
        <v/>
      </c>
      <c r="I16" s="44" t="str">
        <f>+IFERROR(IF(COUNT(I13:I15),ROUND(SUM(I13:I15),0),""),"")</f>
        <v/>
      </c>
      <c r="J16" s="44" t="str">
        <f>+IFERROR(IF(COUNT(J13:J15),ROUND(SUM(J13:J15),0),""),"")</f>
        <v/>
      </c>
      <c r="K16" s="44" t="str">
        <f>+IFERROR(IF(COUNT(K13:K15),ROUND(SUM(K13:K15),0),""),"")</f>
        <v/>
      </c>
      <c r="L16" s="14" t="str">
        <f>+IFERROR(IF(COUNT(K16),ROUND(K16/'Shareholding Pattern'!$L$57*100,2),""),"")</f>
        <v/>
      </c>
      <c r="M16" s="29" t="str">
        <f>+IFERROR(IF(COUNT(M13:M15),ROUND(SUM(M13:M15),0),""),"")</f>
        <v/>
      </c>
      <c r="N16" s="29" t="str">
        <f>+IFERROR(IF(COUNT(N13:N15),ROUND(SUM(N13:N15),0),""),"")</f>
        <v/>
      </c>
      <c r="O16" s="29" t="str">
        <f>+IFERROR(IF(COUNT(O13:O15),ROUND(SUM(O13:O15),0),""),"")</f>
        <v/>
      </c>
      <c r="P16" s="14" t="str">
        <f>+IFERROR(IF(COUNT(O16),ROUND(O16/('Shareholding Pattern'!$P$58)*100,2),""),"")</f>
        <v/>
      </c>
      <c r="Q16" s="44" t="str">
        <f>+IFERROR(IF(COUNT(Q13:Q15),ROUND(SUM(Q13:Q15),0),""),"")</f>
        <v/>
      </c>
      <c r="R16" s="44" t="str">
        <f>+IFERROR(IF(COUNT(R13:R15),ROUND(SUM(R13:R15),0),""),"")</f>
        <v/>
      </c>
      <c r="S16" s="44" t="str">
        <f>+IFERROR(IF(COUNT(S13:S15),ROUND(SUM(S13:S15),0),""),"")</f>
        <v/>
      </c>
      <c r="T16" s="14" t="str">
        <f>+IFERROR(IF(COUNT(K16,S16),ROUND(SUM(S16,K16)/SUM('Shareholding Pattern'!$L$57,'Shareholding Pattern'!$T$57)*100,2),""),"")</f>
        <v/>
      </c>
      <c r="U16" s="44" t="str">
        <f>+IFERROR(IF(COUNT(U13:U15),ROUND(SUM(U13:U15),0),""),"")</f>
        <v/>
      </c>
      <c r="V16" s="80" t="str">
        <f>+IFERROR(IF(COUNT(U16,K16),ROUND(SUM(U16)/SUM(K16)*100,2),""),0)</f>
        <v/>
      </c>
      <c r="W16" s="44" t="str">
        <f>+IFERROR(IF(COUNT(W13:W15),ROUND(SUM(W13:W15),0),""),"")</f>
        <v/>
      </c>
    </row>
  </sheetData>
  <sheetProtection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xr:uid="{00000000-0002-0000-2100-000000000000}">
      <formula1>K13</formula1>
    </dataValidation>
    <dataValidation type="whole" operator="lessThanOrEqual" allowBlank="1" showInputMessage="1" showErrorMessage="1" sqref="U13" xr:uid="{00000000-0002-0000-2100-000001000000}">
      <formula1>H13</formula1>
    </dataValidation>
    <dataValidation type="textLength" operator="equal" allowBlank="1" showInputMessage="1" showErrorMessage="1" prompt="[A-Z][A-Z][A-Z][A-Z][A-Z][0-9][0-9][0-9][0-9][A-Z]_x000a__x000a_In absence of PAN write : ZZZZZ9999Z" sqref="F13" xr:uid="{00000000-0002-0000-2100-000002000000}">
      <formula1>10</formula1>
    </dataValidation>
    <dataValidation type="whole" operator="greaterThanOrEqual" allowBlank="1" showInputMessage="1" showErrorMessage="1" sqref="Q13:R13 H13:J13 M13:N13" xr:uid="{00000000-0002-0000-2100-000003000000}">
      <formula1>0</formula1>
    </dataValidation>
    <dataValidation type="whole" operator="greaterThan" allowBlank="1" showInputMessage="1" showErrorMessage="1" sqref="G13" xr:uid="{00000000-0002-0000-2100-000004000000}">
      <formula1>0</formula1>
    </dataValidation>
  </dataValidations>
  <hyperlinks>
    <hyperlink ref="F16" location="'Shareholding Pattern'!F55" display="Total" xr:uid="{00000000-0004-0000-2100-000000000000}"/>
    <hyperlink ref="E16" location="'Shareholding Pattern'!F55" display="Total" xr:uid="{00000000-0004-0000-2100-000001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69" customWidth="1"/>
    <col min="10" max="10" width="2.7109375" customWidth="1"/>
    <col min="11" max="16384" width="9.140625" hidden="1"/>
  </cols>
  <sheetData>
    <row r="1" spans="5:10" hidden="1">
      <c r="I1" s="69">
        <v>0</v>
      </c>
    </row>
    <row r="2" spans="5:10" hidden="1"/>
    <row r="3" spans="5:10" hidden="1"/>
    <row r="4" spans="5:10" hidden="1"/>
    <row r="5" spans="5:10" ht="19.5" hidden="1" customHeight="1"/>
    <row r="6" spans="5:10" ht="12.75" customHeight="1">
      <c r="J6" s="17"/>
    </row>
    <row r="7" spans="5:10">
      <c r="J7" s="17"/>
    </row>
    <row r="8" spans="5:10" ht="11.25" customHeight="1">
      <c r="J8" s="17"/>
    </row>
    <row r="9" spans="5:10" ht="30" customHeight="1">
      <c r="E9" s="408" t="s">
        <v>433</v>
      </c>
      <c r="F9" s="409"/>
      <c r="G9" s="409"/>
      <c r="H9" s="409"/>
      <c r="I9" s="410"/>
      <c r="J9" s="17"/>
    </row>
    <row r="10" spans="5:10">
      <c r="E10" s="415" t="s">
        <v>137</v>
      </c>
      <c r="F10" s="415" t="s">
        <v>144</v>
      </c>
      <c r="G10" s="415" t="s">
        <v>145</v>
      </c>
      <c r="H10" s="415" t="s">
        <v>383</v>
      </c>
      <c r="I10" s="415" t="s">
        <v>384</v>
      </c>
      <c r="J10" s="17"/>
    </row>
    <row r="11" spans="5:10">
      <c r="E11" s="482"/>
      <c r="F11" s="416"/>
      <c r="G11" s="416"/>
      <c r="H11" s="416"/>
      <c r="I11" s="416"/>
      <c r="J11" s="17"/>
    </row>
    <row r="12" spans="5:10">
      <c r="E12" s="483"/>
      <c r="F12" s="417"/>
      <c r="G12" s="417"/>
      <c r="H12" s="417"/>
      <c r="I12" s="417"/>
      <c r="J12" s="17"/>
    </row>
    <row r="13" spans="5:10" ht="28.5" hidden="1" customHeight="1">
      <c r="E13" s="53"/>
      <c r="F13" s="13"/>
      <c r="G13" s="62"/>
      <c r="H13" s="125"/>
      <c r="I13" s="70"/>
      <c r="J13" s="17"/>
    </row>
    <row r="14" spans="5:10" ht="25.5" customHeight="1">
      <c r="E14" s="34"/>
      <c r="F14" s="35"/>
      <c r="G14" s="35"/>
      <c r="H14" s="35"/>
      <c r="I14" s="225" t="s">
        <v>448</v>
      </c>
      <c r="J14" s="17"/>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200-000000000000}">
      <formula1>0</formula1>
    </dataValidation>
    <dataValidation type="whole" operator="greaterThanOrEqual" allowBlank="1" showInputMessage="1" showErrorMessage="1" sqref="F13" xr:uid="{00000000-0002-0000-2200-000001000000}">
      <formula1>0</formula1>
    </dataValidation>
  </dataValidations>
  <hyperlinks>
    <hyperlink ref="I14" location="'Shareholding Pattern'!F27" display="Back" xr:uid="{00000000-0004-0000-2200-000000000000}"/>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B1:E29"/>
  <sheetViews>
    <sheetView workbookViewId="0">
      <selection activeCell="B2" sqref="B1:B1048576"/>
    </sheetView>
  </sheetViews>
  <sheetFormatPr defaultRowHeight="15"/>
  <sheetData>
    <row r="1" spans="2:5">
      <c r="E1">
        <v>11</v>
      </c>
    </row>
    <row r="3" spans="2:5">
      <c r="B3" s="320"/>
    </row>
    <row r="4" spans="2:5">
      <c r="B4" s="320"/>
    </row>
    <row r="5" spans="2:5">
      <c r="B5" s="320" t="s">
        <v>646</v>
      </c>
    </row>
    <row r="6" spans="2:5">
      <c r="B6" s="320" t="s">
        <v>646</v>
      </c>
    </row>
    <row r="7" spans="2:5">
      <c r="B7" s="320" t="s">
        <v>646</v>
      </c>
    </row>
    <row r="8" spans="2:5">
      <c r="B8" s="320" t="s">
        <v>647</v>
      </c>
    </row>
    <row r="9" spans="2:5">
      <c r="B9" s="320" t="s">
        <v>648</v>
      </c>
    </row>
    <row r="10" spans="2:5">
      <c r="B10" s="320" t="s">
        <v>649</v>
      </c>
    </row>
    <row r="11" spans="2:5">
      <c r="B11" s="320" t="s">
        <v>649</v>
      </c>
    </row>
    <row r="12" spans="2:5">
      <c r="B12" s="320"/>
    </row>
    <row r="13" spans="2:5">
      <c r="B13" s="320"/>
    </row>
    <row r="14" spans="2:5">
      <c r="B14" s="320"/>
    </row>
    <row r="15" spans="2:5">
      <c r="B15" s="320"/>
    </row>
    <row r="16" spans="2:5">
      <c r="B16" s="320"/>
    </row>
    <row r="17" spans="2:2">
      <c r="B17" s="320"/>
    </row>
    <row r="18" spans="2:2">
      <c r="B18" s="320"/>
    </row>
    <row r="19" spans="2:2">
      <c r="B19" s="320"/>
    </row>
    <row r="20" spans="2:2">
      <c r="B20" s="320"/>
    </row>
    <row r="21" spans="2:2">
      <c r="B21" s="320"/>
    </row>
    <row r="22" spans="2:2">
      <c r="B22" s="320"/>
    </row>
    <row r="23" spans="2:2">
      <c r="B23" s="320"/>
    </row>
    <row r="24" spans="2:2">
      <c r="B24" s="320"/>
    </row>
    <row r="25" spans="2:2">
      <c r="B25" s="320"/>
    </row>
    <row r="26" spans="2:2">
      <c r="B26" s="320"/>
    </row>
    <row r="27" spans="2:2">
      <c r="B27" s="320"/>
    </row>
    <row r="28" spans="2:2">
      <c r="B28" s="320"/>
    </row>
    <row r="29" spans="2:2">
      <c r="B29" s="320"/>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2">
    <tabColor theme="9"/>
  </sheetPr>
  <dimension ref="A1:I14"/>
  <sheetViews>
    <sheetView showGridLines="0" topLeftCell="C6" workbookViewId="0">
      <selection activeCell="H10" sqref="H10:H12"/>
    </sheetView>
  </sheetViews>
  <sheetFormatPr defaultColWidth="0" defaultRowHeight="15"/>
  <cols>
    <col min="1" max="2" width="2.7109375" hidden="1" customWidth="1"/>
    <col min="3" max="3" width="2.7109375" customWidth="1"/>
    <col min="4" max="4" width="7.140625" customWidth="1"/>
    <col min="5" max="5" width="35.7109375" style="63"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486" t="s">
        <v>428</v>
      </c>
      <c r="E9" s="487"/>
      <c r="F9" s="487"/>
      <c r="G9" s="487"/>
      <c r="H9" s="488"/>
    </row>
    <row r="10" spans="4:9">
      <c r="D10" s="415" t="s">
        <v>137</v>
      </c>
      <c r="E10" s="415" t="s">
        <v>604</v>
      </c>
      <c r="F10" s="415" t="s">
        <v>146</v>
      </c>
      <c r="G10" s="415" t="s">
        <v>147</v>
      </c>
      <c r="H10" s="415" t="s">
        <v>148</v>
      </c>
    </row>
    <row r="11" spans="4:9">
      <c r="D11" s="484"/>
      <c r="E11" s="484"/>
      <c r="F11" s="416"/>
      <c r="G11" s="416"/>
      <c r="H11" s="416"/>
    </row>
    <row r="12" spans="4:9">
      <c r="D12" s="485"/>
      <c r="E12" s="485"/>
      <c r="F12" s="417"/>
      <c r="G12" s="417"/>
      <c r="H12" s="417"/>
    </row>
    <row r="13" spans="4:9" hidden="1">
      <c r="D13" s="289"/>
      <c r="E13" s="62"/>
      <c r="F13" s="62"/>
      <c r="G13" s="81"/>
      <c r="H13" s="82"/>
    </row>
    <row r="14" spans="4:9" ht="24.75" customHeight="1">
      <c r="D14" s="2"/>
      <c r="E14" s="3"/>
      <c r="F14" s="35"/>
      <c r="G14" s="35"/>
      <c r="H14" s="225"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xr:uid="{00000000-0002-0000-2400-000000000000}">
      <formula1>0</formula1>
    </dataValidation>
    <dataValidation type="decimal" operator="greaterThanOrEqual" allowBlank="1" showInputMessage="1" showErrorMessage="1" sqref="H13" xr:uid="{00000000-0002-0000-2400-000001000000}">
      <formula1>0</formula1>
    </dataValidation>
  </dataValidations>
  <hyperlinks>
    <hyperlink ref="H14" location="'Shareholding Pattern'!F51" display="Back"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63"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08" t="s">
        <v>429</v>
      </c>
      <c r="F9" s="409"/>
      <c r="G9" s="409"/>
      <c r="H9" s="409"/>
      <c r="I9" s="83"/>
    </row>
    <row r="10" spans="5:9">
      <c r="E10" s="415" t="s">
        <v>137</v>
      </c>
      <c r="F10" s="415" t="s">
        <v>144</v>
      </c>
      <c r="G10" s="415" t="s">
        <v>145</v>
      </c>
      <c r="H10" s="415" t="s">
        <v>149</v>
      </c>
      <c r="I10" s="489" t="s">
        <v>385</v>
      </c>
    </row>
    <row r="11" spans="5:9">
      <c r="E11" s="484"/>
      <c r="F11" s="416"/>
      <c r="G11" s="416"/>
      <c r="H11" s="416"/>
      <c r="I11" s="490"/>
    </row>
    <row r="12" spans="5:9">
      <c r="E12" s="485"/>
      <c r="F12" s="417"/>
      <c r="G12" s="417"/>
      <c r="H12" s="417"/>
      <c r="I12" s="491"/>
    </row>
    <row r="13" spans="5:9" hidden="1">
      <c r="E13" s="53"/>
      <c r="F13" s="13"/>
      <c r="G13" s="81"/>
      <c r="H13" s="81"/>
      <c r="I13" s="84"/>
    </row>
    <row r="14" spans="5:9" ht="24.75" customHeight="1">
      <c r="E14" s="2"/>
      <c r="F14" s="35"/>
      <c r="G14" s="35"/>
      <c r="H14" s="35"/>
      <c r="I14" s="225"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500-000000000000}">
      <formula1>0</formula1>
    </dataValidation>
  </dataValidations>
  <hyperlinks>
    <hyperlink ref="I14" location="'Shareholding Pattern'!F52" display="Back" xr:uid="{00000000-0004-0000-25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2:XFC19"/>
  <sheetViews>
    <sheetView showGridLines="0" topLeftCell="A6" zoomScale="90" zoomScaleNormal="90" workbookViewId="0">
      <selection activeCell="F13" sqref="F13"/>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54" customWidth="1"/>
    <col min="15" max="15" width="22.28515625" style="54"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2" spans="5:25" hidden="1">
      <c r="G2" t="s">
        <v>144</v>
      </c>
      <c r="H2" t="s">
        <v>165</v>
      </c>
      <c r="I2" t="s">
        <v>166</v>
      </c>
      <c r="J2" t="s">
        <v>167</v>
      </c>
      <c r="K2" t="s">
        <v>168</v>
      </c>
      <c r="L2" t="s">
        <v>169</v>
      </c>
      <c r="M2" t="s">
        <v>170</v>
      </c>
      <c r="N2" s="54" t="s">
        <v>171</v>
      </c>
      <c r="O2" s="54" t="s">
        <v>172</v>
      </c>
      <c r="P2" t="s">
        <v>173</v>
      </c>
      <c r="Q2" t="s">
        <v>174</v>
      </c>
      <c r="R2" t="s">
        <v>175</v>
      </c>
      <c r="S2" t="s">
        <v>177</v>
      </c>
      <c r="T2" t="s">
        <v>177</v>
      </c>
      <c r="U2" t="s">
        <v>178</v>
      </c>
      <c r="V2" t="s">
        <v>179</v>
      </c>
      <c r="W2" t="s">
        <v>180</v>
      </c>
      <c r="X2" t="s">
        <v>181</v>
      </c>
      <c r="Y2" t="s">
        <v>182</v>
      </c>
    </row>
    <row r="6" spans="5:25"/>
    <row r="7" spans="5:25"/>
    <row r="8" spans="5:25" ht="30" customHeight="1">
      <c r="E8" s="408" t="s">
        <v>164</v>
      </c>
      <c r="F8" s="409"/>
      <c r="G8" s="409"/>
      <c r="H8" s="409"/>
      <c r="I8" s="409"/>
      <c r="J8" s="409"/>
      <c r="K8" s="409"/>
      <c r="L8" s="409"/>
      <c r="M8" s="409"/>
      <c r="N8" s="409"/>
      <c r="O8" s="409"/>
      <c r="P8" s="409"/>
      <c r="Q8" s="409"/>
      <c r="R8" s="409"/>
      <c r="S8" s="409"/>
      <c r="T8" s="409"/>
      <c r="U8" s="409"/>
      <c r="V8" s="409"/>
      <c r="W8" s="409"/>
      <c r="X8" s="409"/>
      <c r="Y8" s="410"/>
    </row>
    <row r="9" spans="5:25" ht="22.5" customHeight="1">
      <c r="E9" s="418" t="s">
        <v>432</v>
      </c>
      <c r="F9" s="419"/>
      <c r="G9" s="419"/>
      <c r="H9" s="419"/>
      <c r="I9" s="419"/>
      <c r="J9" s="419"/>
      <c r="K9" s="419"/>
      <c r="L9" s="419"/>
      <c r="M9" s="419"/>
      <c r="N9" s="419"/>
      <c r="O9" s="419"/>
      <c r="P9" s="419"/>
      <c r="Q9" s="419"/>
      <c r="R9" s="419"/>
      <c r="S9" s="419"/>
      <c r="T9" s="419"/>
      <c r="U9" s="419"/>
      <c r="V9" s="419"/>
      <c r="W9" s="419"/>
      <c r="X9" s="419"/>
      <c r="Y9" s="420"/>
    </row>
    <row r="10" spans="5:25" ht="27" customHeight="1">
      <c r="E10" s="414" t="s">
        <v>150</v>
      </c>
      <c r="F10" s="414" t="s">
        <v>151</v>
      </c>
      <c r="G10" s="414" t="s">
        <v>2</v>
      </c>
      <c r="H10" s="414" t="s">
        <v>3</v>
      </c>
      <c r="I10" s="414" t="s">
        <v>4</v>
      </c>
      <c r="J10" s="414" t="s">
        <v>5</v>
      </c>
      <c r="K10" s="414" t="s">
        <v>6</v>
      </c>
      <c r="L10" s="414" t="s">
        <v>7</v>
      </c>
      <c r="M10" s="411" t="s">
        <v>152</v>
      </c>
      <c r="N10" s="412"/>
      <c r="O10" s="412"/>
      <c r="P10" s="413"/>
      <c r="Q10" s="414" t="s">
        <v>9</v>
      </c>
      <c r="R10" s="415" t="s">
        <v>505</v>
      </c>
      <c r="S10" s="414" t="s">
        <v>134</v>
      </c>
      <c r="T10" s="414" t="s">
        <v>11</v>
      </c>
      <c r="U10" s="421" t="s">
        <v>12</v>
      </c>
      <c r="V10" s="422"/>
      <c r="W10" s="421" t="s">
        <v>13</v>
      </c>
      <c r="X10" s="422"/>
      <c r="Y10" s="414" t="s">
        <v>14</v>
      </c>
    </row>
    <row r="11" spans="5:25" ht="24" customHeight="1">
      <c r="E11" s="414"/>
      <c r="F11" s="414"/>
      <c r="G11" s="414"/>
      <c r="H11" s="414"/>
      <c r="I11" s="414"/>
      <c r="J11" s="414"/>
      <c r="K11" s="414"/>
      <c r="L11" s="414"/>
      <c r="M11" s="411" t="s">
        <v>386</v>
      </c>
      <c r="N11" s="412"/>
      <c r="O11" s="413"/>
      <c r="P11" s="414" t="s">
        <v>153</v>
      </c>
      <c r="Q11" s="414"/>
      <c r="R11" s="416"/>
      <c r="S11" s="414"/>
      <c r="T11" s="414"/>
      <c r="U11" s="421"/>
      <c r="V11" s="422"/>
      <c r="W11" s="421"/>
      <c r="X11" s="422"/>
      <c r="Y11" s="414"/>
    </row>
    <row r="12" spans="5:25" ht="79.5" customHeight="1">
      <c r="E12" s="414"/>
      <c r="F12" s="414"/>
      <c r="G12" s="414"/>
      <c r="H12" s="414"/>
      <c r="I12" s="414"/>
      <c r="J12" s="414"/>
      <c r="K12" s="414"/>
      <c r="L12" s="414"/>
      <c r="M12" s="27" t="s">
        <v>17</v>
      </c>
      <c r="N12" s="55" t="s">
        <v>18</v>
      </c>
      <c r="O12" s="55" t="s">
        <v>19</v>
      </c>
      <c r="P12" s="414"/>
      <c r="Q12" s="414"/>
      <c r="R12" s="417"/>
      <c r="S12" s="414"/>
      <c r="T12" s="414"/>
      <c r="U12" s="27" t="s">
        <v>20</v>
      </c>
      <c r="V12" s="27" t="s">
        <v>21</v>
      </c>
      <c r="W12" s="27" t="s">
        <v>20</v>
      </c>
      <c r="X12" s="27" t="s">
        <v>21</v>
      </c>
      <c r="Y12" s="414"/>
    </row>
    <row r="13" spans="5:25" ht="20.100000000000001" customHeight="1">
      <c r="E13" s="53" t="s">
        <v>154</v>
      </c>
      <c r="F13" s="46" t="s">
        <v>155</v>
      </c>
      <c r="G13" s="65">
        <f>+IFERROR(IF(COUNT('Shareholding Pattern'!H26),('Shareholding Pattern'!H26),""),"")</f>
        <v>4</v>
      </c>
      <c r="H13" s="65">
        <f>+IFERROR(IF(COUNT('Shareholding Pattern'!I26),('Shareholding Pattern'!I26),""),"")</f>
        <v>16906705</v>
      </c>
      <c r="I13" s="65" t="str">
        <f>+IFERROR(IF(COUNT('Shareholding Pattern'!J26),('Shareholding Pattern'!J26),""),"")</f>
        <v/>
      </c>
      <c r="J13" s="65" t="str">
        <f>+IFERROR(IF(COUNT('Shareholding Pattern'!K26),('Shareholding Pattern'!K26),""),"")</f>
        <v/>
      </c>
      <c r="K13" s="65">
        <f>+IFERROR(IF(COUNT('Shareholding Pattern'!L26),('Shareholding Pattern'!L26),""),"")</f>
        <v>16906705</v>
      </c>
      <c r="L13" s="163">
        <f>+IFERROR(IF(COUNT('Shareholding Pattern'!M26),('Shareholding Pattern'!M26),""),"")</f>
        <v>67.180000000000007</v>
      </c>
      <c r="M13" s="66">
        <f>+IFERROR(IF(COUNT('Shareholding Pattern'!N26),('Shareholding Pattern'!N26),""),"")</f>
        <v>16906705</v>
      </c>
      <c r="N13" s="119" t="str">
        <f>+IFERROR(IF(COUNT('Shareholding Pattern'!O26),('Shareholding Pattern'!O26),""),"")</f>
        <v/>
      </c>
      <c r="O13" s="119">
        <f>+IFERROR(IF(COUNT('Shareholding Pattern'!P26),('Shareholding Pattern'!P26),""),"")</f>
        <v>16906705</v>
      </c>
      <c r="P13" s="163">
        <f>+IFERROR(IF(COUNT('Shareholding Pattern'!Q26),('Shareholding Pattern'!Q26),""),"")</f>
        <v>67.180000000000007</v>
      </c>
      <c r="Q13" s="65" t="str">
        <f>+IFERROR(IF(COUNT('Shareholding Pattern'!R26),('Shareholding Pattern'!R26),""),"")</f>
        <v/>
      </c>
      <c r="R13" s="65" t="str">
        <f>+IFERROR(IF(COUNT('Shareholding Pattern'!S26),('Shareholding Pattern'!S26),""),"")</f>
        <v/>
      </c>
      <c r="S13" s="65" t="str">
        <f>+IFERROR(IF(COUNT('Shareholding Pattern'!T26),('Shareholding Pattern'!T26),""),"")</f>
        <v/>
      </c>
      <c r="T13" s="163">
        <f>+IFERROR(IF(COUNT('Shareholding Pattern'!U26),('Shareholding Pattern'!U26),""),"")</f>
        <v>67.180000000000007</v>
      </c>
      <c r="U13" s="65" t="str">
        <f>+IFERROR(IF(COUNT('Shareholding Pattern'!V26),('Shareholding Pattern'!V26),""),"")</f>
        <v/>
      </c>
      <c r="V13" s="163" t="str">
        <f>+IFERROR(IF(COUNT('Shareholding Pattern'!W26),('Shareholding Pattern'!W26),""),"")</f>
        <v/>
      </c>
      <c r="W13" s="65" t="str">
        <f>+IFERROR(IF(COUNT('Shareholding Pattern'!X26),('Shareholding Pattern'!X26),""),"")</f>
        <v/>
      </c>
      <c r="X13" s="163" t="str">
        <f>+IFERROR(IF(COUNT('Shareholding Pattern'!Y26),('Shareholding Pattern'!Y26),""),"")</f>
        <v/>
      </c>
      <c r="Y13" s="65">
        <f>+IFERROR(IF(COUNT('Shareholding Pattern'!Z26),('Shareholding Pattern'!Z26),""),"")</f>
        <v>16906705</v>
      </c>
    </row>
    <row r="14" spans="5:25" ht="20.100000000000001" customHeight="1">
      <c r="E14" s="53" t="s">
        <v>156</v>
      </c>
      <c r="F14" s="45" t="s">
        <v>157</v>
      </c>
      <c r="G14" s="65">
        <f>+IFERROR(IF(COUNT('Shareholding Pattern'!H50),('Shareholding Pattern'!H50),""),"")</f>
        <v>2030</v>
      </c>
      <c r="H14" s="65">
        <f>+IFERROR(IF(COUNT('Shareholding Pattern'!I50),('Shareholding Pattern'!I50),""),"")</f>
        <v>8260235</v>
      </c>
      <c r="I14" s="65" t="str">
        <f>+IFERROR(IF(COUNT('Shareholding Pattern'!J50),('Shareholding Pattern'!J50),""),"")</f>
        <v/>
      </c>
      <c r="J14" s="65" t="str">
        <f>+IFERROR(IF(COUNT('Shareholding Pattern'!K50),('Shareholding Pattern'!K50),""),"")</f>
        <v/>
      </c>
      <c r="K14" s="65">
        <f>+IFERROR(IF(COUNT('Shareholding Pattern'!L50),('Shareholding Pattern'!L50),""),"")</f>
        <v>8260235</v>
      </c>
      <c r="L14" s="163">
        <f>+IFERROR(IF(COUNT('Shareholding Pattern'!M50),('Shareholding Pattern'!M50),""),"")</f>
        <v>32.82</v>
      </c>
      <c r="M14" s="248">
        <f>+IFERROR(IF(COUNT('Shareholding Pattern'!N50),('Shareholding Pattern'!N50),""),"")</f>
        <v>8260235</v>
      </c>
      <c r="N14" s="119" t="str">
        <f>+IFERROR(IF(COUNT('Shareholding Pattern'!O50),('Shareholding Pattern'!O50),""),"")</f>
        <v/>
      </c>
      <c r="O14" s="119">
        <f>+IFERROR(IF(COUNT('Shareholding Pattern'!P50),('Shareholding Pattern'!P50),""),"")</f>
        <v>8260235</v>
      </c>
      <c r="P14" s="163">
        <f>+IFERROR(IF(COUNT('Shareholding Pattern'!Q50),('Shareholding Pattern'!Q50),""),"")</f>
        <v>32.82</v>
      </c>
      <c r="Q14" s="65" t="str">
        <f>+IFERROR(IF(COUNT('Shareholding Pattern'!R50),('Shareholding Pattern'!R50),""),"")</f>
        <v/>
      </c>
      <c r="R14" s="65" t="str">
        <f>+IFERROR(IF(COUNT('Shareholding Pattern'!S50),('Shareholding Pattern'!S50),""),"")</f>
        <v/>
      </c>
      <c r="S14" s="65" t="str">
        <f>+IFERROR(IF(COUNT('Shareholding Pattern'!T50),('Shareholding Pattern'!T50),""),"")</f>
        <v/>
      </c>
      <c r="T14" s="163">
        <f>+IFERROR(IF(COUNT('Shareholding Pattern'!U50),('Shareholding Pattern'!U50),""),"")</f>
        <v>32.82</v>
      </c>
      <c r="U14" s="65" t="str">
        <f>+IFERROR(IF(COUNT('Shareholding Pattern'!V50),('Shareholding Pattern'!V50),""),"")</f>
        <v/>
      </c>
      <c r="V14" s="163" t="str">
        <f>+IFERROR(IF(COUNT('Shareholding Pattern'!W50),('Shareholding Pattern'!W50),""),"")</f>
        <v/>
      </c>
      <c r="W14" s="266"/>
      <c r="X14" s="267"/>
      <c r="Y14" s="65">
        <f>+IFERROR(IF(COUNT('Shareholding Pattern'!Z50),('Shareholding Pattern'!Z50),""),"")</f>
        <v>8224695</v>
      </c>
    </row>
    <row r="15" spans="5:25" ht="20.100000000000001" customHeight="1">
      <c r="E15" s="53" t="s">
        <v>158</v>
      </c>
      <c r="F15" s="46" t="s">
        <v>159</v>
      </c>
      <c r="G15" s="65" t="str">
        <f>+IFERROR(IF(COUNT('Shareholding Pattern'!H56),('Shareholding Pattern'!H56),""),"")</f>
        <v/>
      </c>
      <c r="H15" s="65" t="str">
        <f>+IFERROR(IF(COUNT('Shareholding Pattern'!I56),('Shareholding Pattern'!I56),""),"")</f>
        <v/>
      </c>
      <c r="I15" s="65" t="str">
        <f>+IFERROR(IF(COUNT('Shareholding Pattern'!J56),('Shareholding Pattern'!J56),""),"")</f>
        <v/>
      </c>
      <c r="J15" s="65" t="str">
        <f>+IFERROR(IF(COUNT('Shareholding Pattern'!K56),('Shareholding Pattern'!K56),""),"")</f>
        <v/>
      </c>
      <c r="K15" s="65" t="str">
        <f>+IFERROR(IF(COUNT('Shareholding Pattern'!L56),('Shareholding Pattern'!L56),""),"")</f>
        <v/>
      </c>
      <c r="L15" s="264"/>
      <c r="M15" s="65" t="str">
        <f>+IFERROR(IF(COUNT('Shareholding Pattern'!N56),('Shareholding Pattern'!N56),""),"")</f>
        <v/>
      </c>
      <c r="N15" s="119" t="str">
        <f>+IFERROR(IF(COUNT('Shareholding Pattern'!O56),('Shareholding Pattern'!O56),""),"")</f>
        <v/>
      </c>
      <c r="O15" s="119" t="str">
        <f>+IFERROR(IF(COUNT('Shareholding Pattern'!P56),('Shareholding Pattern'!P56),""),"")</f>
        <v/>
      </c>
      <c r="P15" s="163" t="str">
        <f>+IFERROR(IF(COUNT('Shareholding Pattern'!Q56),('Shareholding Pattern'!Q56),""),"")</f>
        <v/>
      </c>
      <c r="Q15" s="65" t="str">
        <f>+IFERROR(IF(COUNT('Shareholding Pattern'!R56),('Shareholding Pattern'!R56),""),"")</f>
        <v/>
      </c>
      <c r="R15" s="65" t="str">
        <f>+IFERROR(IF(COUNT('Shareholding Pattern'!S56),('Shareholding Pattern'!S56),""),"")</f>
        <v/>
      </c>
      <c r="S15" s="65" t="str">
        <f>+IFERROR(IF(COUNT('Shareholding Pattern'!T56),('Shareholding Pattern'!T56),""),"")</f>
        <v/>
      </c>
      <c r="T15" s="264"/>
      <c r="U15" s="65" t="str">
        <f>+IFERROR(IF(COUNT('Shareholding Pattern'!V56),('Shareholding Pattern'!V56),""),"")</f>
        <v/>
      </c>
      <c r="V15" s="163" t="str">
        <f>+IFERROR(IF(COUNT('Shareholding Pattern'!W56),('Shareholding Pattern'!W56),""),"")</f>
        <v/>
      </c>
      <c r="W15" s="268"/>
      <c r="X15" s="269"/>
      <c r="Y15" s="65" t="str">
        <f>+IFERROR(IF(COUNT('Shareholding Pattern'!Z56),('Shareholding Pattern'!Z56),""),"")</f>
        <v/>
      </c>
    </row>
    <row r="16" spans="5:25" ht="20.100000000000001" customHeight="1">
      <c r="E16" s="53" t="s">
        <v>160</v>
      </c>
      <c r="F16" s="61" t="s">
        <v>161</v>
      </c>
      <c r="G16" s="65" t="str">
        <f>+IFERROR(IF(COUNT('Shareholding Pattern'!H54),('Shareholding Pattern'!H54),""),"")</f>
        <v/>
      </c>
      <c r="H16" s="65" t="str">
        <f>+IFERROR(IF(COUNT('Shareholding Pattern'!I54),('Shareholding Pattern'!I54),""),"")</f>
        <v/>
      </c>
      <c r="I16" s="65" t="str">
        <f>+IFERROR(IF(COUNT('Shareholding Pattern'!J54),('Shareholding Pattern'!J54),""),"")</f>
        <v/>
      </c>
      <c r="J16" s="65" t="str">
        <f>+IFERROR(IF(COUNT('Shareholding Pattern'!K54),('Shareholding Pattern'!K54),""),"")</f>
        <v/>
      </c>
      <c r="K16" s="65" t="str">
        <f>+IFERROR(IF(COUNT('Shareholding Pattern'!L54),('Shareholding Pattern'!L54),""),"")</f>
        <v/>
      </c>
      <c r="L16" s="265"/>
      <c r="M16" s="66" t="str">
        <f>+IFERROR(IF(COUNT('Shareholding Pattern'!N54),('Shareholding Pattern'!N54),""),"")</f>
        <v/>
      </c>
      <c r="N16" s="119" t="str">
        <f>+IFERROR(IF(COUNT('Shareholding Pattern'!O54),('Shareholding Pattern'!O54),""),"")</f>
        <v/>
      </c>
      <c r="O16" s="119" t="str">
        <f>+IFERROR(IF(COUNT('Shareholding Pattern'!P54),('Shareholding Pattern'!P54),""),"")</f>
        <v/>
      </c>
      <c r="P16" s="163" t="str">
        <f>+IFERROR(IF(COUNT('Shareholding Pattern'!Q54),('Shareholding Pattern'!Q54),""),"")</f>
        <v/>
      </c>
      <c r="Q16" s="65" t="str">
        <f>+IFERROR(IF(COUNT('Shareholding Pattern'!R54),('Shareholding Pattern'!R54),""),"")</f>
        <v/>
      </c>
      <c r="R16" s="65" t="str">
        <f>+IFERROR(IF(COUNT('Shareholding Pattern'!S54),('Shareholding Pattern'!S54),""),"")</f>
        <v/>
      </c>
      <c r="S16" s="65" t="str">
        <f>+IFERROR(IF(COUNT('Shareholding Pattern'!T54),('Shareholding Pattern'!T54),""),"")</f>
        <v/>
      </c>
      <c r="T16" s="265"/>
      <c r="U16" s="65" t="str">
        <f>+IFERROR(IF(COUNT('Shareholding Pattern'!V54),('Shareholding Pattern'!V54),""),"")</f>
        <v/>
      </c>
      <c r="V16" s="163" t="str">
        <f>+IFERROR(IF(COUNT('Shareholding Pattern'!W54),('Shareholding Pattern'!W54),""),"")</f>
        <v/>
      </c>
      <c r="W16" s="268"/>
      <c r="X16" s="269"/>
      <c r="Y16" s="65" t="str">
        <f>+IFERROR(IF(COUNT('Shareholding Pattern'!Z54),('Shareholding Pattern'!Z54),""),"")</f>
        <v/>
      </c>
    </row>
    <row r="17" spans="5:25" ht="20.100000000000001" customHeight="1">
      <c r="E17" s="53" t="s">
        <v>162</v>
      </c>
      <c r="F17" s="61" t="s">
        <v>163</v>
      </c>
      <c r="G17" s="65" t="str">
        <f>+IFERROR(IF(COUNT('Shareholding Pattern'!H55),('Shareholding Pattern'!H55),""),"")</f>
        <v/>
      </c>
      <c r="H17" s="65" t="str">
        <f>+IFERROR(IF(COUNT('Shareholding Pattern'!I55),('Shareholding Pattern'!I55),""),"")</f>
        <v/>
      </c>
      <c r="I17" s="65" t="str">
        <f>+IFERROR(IF(COUNT('Shareholding Pattern'!J55),('Shareholding Pattern'!J55),""),"")</f>
        <v/>
      </c>
      <c r="J17" s="65" t="str">
        <f>+IFERROR(IF(COUNT('Shareholding Pattern'!K55),('Shareholding Pattern'!K55),""),"")</f>
        <v/>
      </c>
      <c r="K17" s="65" t="str">
        <f>+IFERROR(IF(COUNT('Shareholding Pattern'!L55),('Shareholding Pattern'!L55),""),"")</f>
        <v/>
      </c>
      <c r="L17" s="163" t="str">
        <f>+IFERROR(IF(COUNT('Shareholding Pattern'!M55),('Shareholding Pattern'!M55),""),"")</f>
        <v/>
      </c>
      <c r="M17" s="66" t="str">
        <f>+IFERROR(IF(COUNT('Shareholding Pattern'!N55),('Shareholding Pattern'!N55),""),"")</f>
        <v/>
      </c>
      <c r="N17" s="119" t="str">
        <f>+IFERROR(IF(COUNT('Shareholding Pattern'!O55),('Shareholding Pattern'!O55),""),"")</f>
        <v/>
      </c>
      <c r="O17" s="119" t="str">
        <f>+IFERROR(IF(COUNT('Shareholding Pattern'!P55),('Shareholding Pattern'!P55),""),"")</f>
        <v/>
      </c>
      <c r="P17" s="163" t="str">
        <f>+IFERROR(IF(COUNT('Shareholding Pattern'!Q55),('Shareholding Pattern'!Q55),""),"")</f>
        <v/>
      </c>
      <c r="Q17" s="65" t="str">
        <f>+IFERROR(IF(COUNT('Shareholding Pattern'!R55),('Shareholding Pattern'!R55),""),"")</f>
        <v/>
      </c>
      <c r="R17" s="65" t="str">
        <f>+IFERROR(IF(COUNT('Shareholding Pattern'!S55),('Shareholding Pattern'!S55),""),"")</f>
        <v/>
      </c>
      <c r="S17" s="65" t="str">
        <f>+IFERROR(IF(COUNT('Shareholding Pattern'!T55),('Shareholding Pattern'!T55),""),"")</f>
        <v/>
      </c>
      <c r="T17" s="163" t="str">
        <f>+IFERROR(IF(COUNT('Shareholding Pattern'!U55),('Shareholding Pattern'!U55),""),"")</f>
        <v/>
      </c>
      <c r="U17" s="65" t="str">
        <f>+IFERROR(IF(COUNT('Shareholding Pattern'!V55),('Shareholding Pattern'!V55),""),"")</f>
        <v/>
      </c>
      <c r="V17" s="163" t="str">
        <f>+IFERROR(IF(COUNT('Shareholding Pattern'!W55),('Shareholding Pattern'!W55),""),"")</f>
        <v/>
      </c>
      <c r="W17" s="270"/>
      <c r="X17" s="271"/>
      <c r="Y17" s="65" t="str">
        <f>+IFERROR(IF(COUNT('Shareholding Pattern'!Z55),('Shareholding Pattern'!Z55),""),"")</f>
        <v/>
      </c>
    </row>
    <row r="18" spans="5:25" ht="18.75">
      <c r="E18" s="47"/>
      <c r="F18" s="56" t="s">
        <v>19</v>
      </c>
      <c r="G18" s="67">
        <f>+IFERROR(IF(COUNT('Shareholding Pattern'!H58),('Shareholding Pattern'!H58),""),"")</f>
        <v>2034</v>
      </c>
      <c r="H18" s="67">
        <f>+IFERROR(IF(COUNT('Shareholding Pattern'!I58),('Shareholding Pattern'!I58),""),"")</f>
        <v>25166940</v>
      </c>
      <c r="I18" s="67" t="str">
        <f>+IFERROR(IF(COUNT('Shareholding Pattern'!J58),('Shareholding Pattern'!J58),""),"")</f>
        <v/>
      </c>
      <c r="J18" s="67" t="str">
        <f>+IFERROR(IF(COUNT('Shareholding Pattern'!K58),('Shareholding Pattern'!K58),""),"")</f>
        <v/>
      </c>
      <c r="K18" s="67">
        <f>+IFERROR(IF(COUNT('Shareholding Pattern'!L58),('Shareholding Pattern'!L58),""),"")</f>
        <v>25166940</v>
      </c>
      <c r="L18" s="255">
        <f>+IFERROR(IF(COUNT('Shareholding Pattern'!M58),('Shareholding Pattern'!M58),""),"")</f>
        <v>100</v>
      </c>
      <c r="M18" s="247">
        <f>+IFERROR(IF(COUNT('Shareholding Pattern'!N58),('Shareholding Pattern'!N58),""),"")</f>
        <v>25166940</v>
      </c>
      <c r="N18" s="318" t="str">
        <f>+IFERROR(IF(COUNT('Shareholding Pattern'!O58),('Shareholding Pattern'!O58),""),"")</f>
        <v/>
      </c>
      <c r="O18" s="318">
        <f>+IFERROR(IF(COUNT('Shareholding Pattern'!P58),('Shareholding Pattern'!P58),""),"")</f>
        <v>25166940</v>
      </c>
      <c r="P18" s="247">
        <f>+IFERROR(IF(COUNT('Shareholding Pattern'!Q58),('Shareholding Pattern'!Q58),""),"")</f>
        <v>100</v>
      </c>
      <c r="Q18" s="67" t="str">
        <f>+IFERROR(IF(COUNT('Shareholding Pattern'!R58),('Shareholding Pattern'!R58),""),"")</f>
        <v/>
      </c>
      <c r="R18" s="67" t="str">
        <f>+IFERROR(IF(COUNT('Shareholding Pattern'!S58),('Shareholding Pattern'!S58),""),"")</f>
        <v/>
      </c>
      <c r="S18" s="67" t="str">
        <f>+IFERROR(IF(COUNT('Shareholding Pattern'!T58),('Shareholding Pattern'!T58),""),"")</f>
        <v/>
      </c>
      <c r="T18" s="255">
        <f>+IFERROR(IF(COUNT('Shareholding Pattern'!U58),('Shareholding Pattern'!U58),""),"")</f>
        <v>100</v>
      </c>
      <c r="U18" s="67" t="str">
        <f>+IFERROR(IF(COUNT('Shareholding Pattern'!V58),('Shareholding Pattern'!V58),""),"")</f>
        <v/>
      </c>
      <c r="V18" s="247" t="str">
        <f>+IFERROR(IF(COUNT('Shareholding Pattern'!W58),('Shareholding Pattern'!W58),""),"")</f>
        <v/>
      </c>
      <c r="W18" s="67" t="str">
        <f>+IFERROR(IF(COUNT('Shareholding Pattern'!X58),('Shareholding Pattern'!X58),""),"")</f>
        <v/>
      </c>
      <c r="X18" s="247" t="str">
        <f>+IFERROR(IF(COUNT('Shareholding Pattern'!Y58),('Shareholding Pattern'!Y58),""),"")</f>
        <v/>
      </c>
      <c r="Y18" s="67">
        <f>+IFERROR(IF(COUNT('Shareholding Pattern'!Z58),('Shareholding Pattern'!Z58),""),"")</f>
        <v>25131400</v>
      </c>
    </row>
    <row r="19" spans="5:25"/>
  </sheetData>
  <sheetProtection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E213"/>
  <sheetViews>
    <sheetView topLeftCell="A202" workbookViewId="0">
      <selection activeCell="F221" sqref="F221"/>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279" t="s">
        <v>513</v>
      </c>
      <c r="B1" s="279" t="s">
        <v>251</v>
      </c>
      <c r="C1" s="279" t="s">
        <v>514</v>
      </c>
      <c r="D1" s="279" t="s">
        <v>252</v>
      </c>
      <c r="E1" s="279" t="s">
        <v>610</v>
      </c>
    </row>
    <row r="2" spans="1:5" ht="18.75">
      <c r="A2" s="288" t="s">
        <v>515</v>
      </c>
      <c r="B2" s="288"/>
      <c r="C2" s="288"/>
      <c r="D2" s="288"/>
      <c r="E2" s="288"/>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288" t="s">
        <v>490</v>
      </c>
      <c r="B16" s="288"/>
      <c r="C16" s="288"/>
      <c r="D16" s="288"/>
      <c r="E16" s="288"/>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288" t="s">
        <v>492</v>
      </c>
      <c r="B45" s="288"/>
      <c r="C45" s="288"/>
      <c r="D45" s="288"/>
      <c r="E45" s="288"/>
    </row>
    <row r="46" spans="1:5">
      <c r="A46" s="291" t="s">
        <v>301</v>
      </c>
      <c r="B46" t="s">
        <v>184</v>
      </c>
      <c r="C46" t="s">
        <v>274</v>
      </c>
      <c r="D46" t="s">
        <v>254</v>
      </c>
    </row>
    <row r="47" spans="1:5">
      <c r="A47" s="291" t="s">
        <v>302</v>
      </c>
      <c r="B47" t="s">
        <v>185</v>
      </c>
      <c r="C47" t="s">
        <v>274</v>
      </c>
      <c r="D47" t="s">
        <v>254</v>
      </c>
    </row>
    <row r="48" spans="1:5">
      <c r="A48" s="291" t="s">
        <v>303</v>
      </c>
      <c r="B48" t="s">
        <v>186</v>
      </c>
      <c r="C48" t="s">
        <v>274</v>
      </c>
      <c r="D48" t="s">
        <v>254</v>
      </c>
    </row>
    <row r="49" spans="1:4">
      <c r="A49" s="291" t="s">
        <v>304</v>
      </c>
      <c r="B49" t="s">
        <v>187</v>
      </c>
      <c r="C49" t="s">
        <v>274</v>
      </c>
      <c r="D49" t="s">
        <v>254</v>
      </c>
    </row>
    <row r="50" spans="1:4">
      <c r="A50" s="294" t="s">
        <v>300</v>
      </c>
      <c r="B50" s="295" t="s">
        <v>188</v>
      </c>
      <c r="C50" s="295" t="s">
        <v>274</v>
      </c>
      <c r="D50" s="295" t="s">
        <v>254</v>
      </c>
    </row>
    <row r="51" spans="1:4">
      <c r="A51" s="291" t="s">
        <v>306</v>
      </c>
      <c r="B51" t="s">
        <v>189</v>
      </c>
      <c r="C51" t="s">
        <v>274</v>
      </c>
      <c r="D51" t="s">
        <v>254</v>
      </c>
    </row>
    <row r="52" spans="1:4">
      <c r="A52" s="291" t="s">
        <v>614</v>
      </c>
      <c r="B52" t="s">
        <v>190</v>
      </c>
      <c r="C52" t="s">
        <v>274</v>
      </c>
      <c r="D52" t="s">
        <v>254</v>
      </c>
    </row>
    <row r="53" spans="1:4">
      <c r="A53" s="291" t="s">
        <v>615</v>
      </c>
      <c r="B53" t="s">
        <v>192</v>
      </c>
      <c r="C53" t="s">
        <v>274</v>
      </c>
      <c r="D53" t="s">
        <v>254</v>
      </c>
    </row>
    <row r="54" spans="1:4">
      <c r="A54" s="291" t="s">
        <v>616</v>
      </c>
      <c r="B54" t="s">
        <v>191</v>
      </c>
      <c r="C54" t="s">
        <v>274</v>
      </c>
      <c r="D54" t="s">
        <v>254</v>
      </c>
    </row>
    <row r="55" spans="1:4">
      <c r="A55" s="291" t="s">
        <v>307</v>
      </c>
      <c r="B55" t="s">
        <v>193</v>
      </c>
      <c r="C55" t="s">
        <v>274</v>
      </c>
      <c r="D55" t="s">
        <v>254</v>
      </c>
    </row>
    <row r="56" spans="1:4">
      <c r="A56" s="294" t="s">
        <v>305</v>
      </c>
      <c r="B56" s="295" t="s">
        <v>194</v>
      </c>
      <c r="C56" s="295" t="s">
        <v>274</v>
      </c>
      <c r="D56" s="295" t="s">
        <v>254</v>
      </c>
    </row>
    <row r="57" spans="1:4">
      <c r="A57" s="294" t="s">
        <v>608</v>
      </c>
      <c r="B57" s="295" t="s">
        <v>195</v>
      </c>
      <c r="C57" s="295" t="s">
        <v>274</v>
      </c>
      <c r="D57" s="295" t="s">
        <v>254</v>
      </c>
    </row>
    <row r="58" spans="1:4">
      <c r="A58" s="290" t="s">
        <v>309</v>
      </c>
      <c r="B58" t="s">
        <v>310</v>
      </c>
      <c r="C58" t="s">
        <v>274</v>
      </c>
      <c r="D58" t="s">
        <v>254</v>
      </c>
    </row>
    <row r="59" spans="1:4">
      <c r="A59" s="290" t="s">
        <v>311</v>
      </c>
      <c r="B59" t="s">
        <v>196</v>
      </c>
      <c r="C59" t="s">
        <v>274</v>
      </c>
      <c r="D59" t="s">
        <v>254</v>
      </c>
    </row>
    <row r="60" spans="1:4">
      <c r="A60" s="290" t="s">
        <v>312</v>
      </c>
      <c r="B60" t="s">
        <v>197</v>
      </c>
      <c r="C60" t="s">
        <v>274</v>
      </c>
      <c r="D60" t="s">
        <v>254</v>
      </c>
    </row>
    <row r="61" spans="1:4">
      <c r="A61" s="290" t="s">
        <v>313</v>
      </c>
      <c r="B61" t="s">
        <v>198</v>
      </c>
      <c r="C61" t="s">
        <v>274</v>
      </c>
      <c r="D61" t="s">
        <v>254</v>
      </c>
    </row>
    <row r="62" spans="1:4">
      <c r="A62" s="290" t="s">
        <v>314</v>
      </c>
      <c r="B62" t="s">
        <v>199</v>
      </c>
      <c r="C62" t="s">
        <v>274</v>
      </c>
      <c r="D62" t="s">
        <v>254</v>
      </c>
    </row>
    <row r="63" spans="1:4">
      <c r="A63" s="290" t="s">
        <v>315</v>
      </c>
      <c r="B63" t="s">
        <v>200</v>
      </c>
      <c r="C63" t="s">
        <v>274</v>
      </c>
      <c r="D63" t="s">
        <v>254</v>
      </c>
    </row>
    <row r="64" spans="1:4">
      <c r="A64" s="290" t="s">
        <v>316</v>
      </c>
      <c r="B64" t="s">
        <v>201</v>
      </c>
      <c r="C64" t="s">
        <v>274</v>
      </c>
      <c r="D64" t="s">
        <v>254</v>
      </c>
    </row>
    <row r="65" spans="1:4">
      <c r="A65" s="290" t="s">
        <v>317</v>
      </c>
      <c r="B65" t="s">
        <v>202</v>
      </c>
      <c r="C65" t="s">
        <v>274</v>
      </c>
      <c r="D65" t="s">
        <v>254</v>
      </c>
    </row>
    <row r="66" spans="1:4">
      <c r="A66" s="296" t="s">
        <v>318</v>
      </c>
      <c r="B66" s="295" t="s">
        <v>203</v>
      </c>
      <c r="C66" s="295" t="s">
        <v>274</v>
      </c>
      <c r="D66" s="295" t="s">
        <v>254</v>
      </c>
    </row>
    <row r="67" spans="1:4">
      <c r="A67" s="290" t="s">
        <v>308</v>
      </c>
      <c r="B67" t="s">
        <v>204</v>
      </c>
      <c r="C67" t="s">
        <v>274</v>
      </c>
      <c r="D67" t="s">
        <v>254</v>
      </c>
    </row>
    <row r="68" spans="1:4">
      <c r="A68" s="290" t="s">
        <v>319</v>
      </c>
      <c r="B68" t="s">
        <v>205</v>
      </c>
      <c r="C68" t="s">
        <v>274</v>
      </c>
      <c r="D68" t="s">
        <v>254</v>
      </c>
    </row>
    <row r="69" spans="1:4">
      <c r="A69" s="290" t="s">
        <v>430</v>
      </c>
      <c r="B69" t="s">
        <v>431</v>
      </c>
      <c r="C69" t="s">
        <v>274</v>
      </c>
      <c r="D69" t="s">
        <v>254</v>
      </c>
    </row>
    <row r="70" spans="1:4">
      <c r="A70" s="292" t="s">
        <v>321</v>
      </c>
      <c r="B70" t="s">
        <v>206</v>
      </c>
      <c r="C70" t="s">
        <v>274</v>
      </c>
      <c r="D70" t="s">
        <v>254</v>
      </c>
    </row>
    <row r="71" spans="1:4">
      <c r="A71" s="292" t="s">
        <v>322</v>
      </c>
      <c r="B71" t="s">
        <v>207</v>
      </c>
      <c r="C71" t="s">
        <v>274</v>
      </c>
      <c r="D71" t="s">
        <v>254</v>
      </c>
    </row>
    <row r="72" spans="1:4">
      <c r="A72" s="292" t="s">
        <v>323</v>
      </c>
      <c r="B72" t="s">
        <v>208</v>
      </c>
      <c r="C72" t="s">
        <v>274</v>
      </c>
      <c r="D72" t="s">
        <v>254</v>
      </c>
    </row>
    <row r="73" spans="1:4">
      <c r="A73" s="292" t="s">
        <v>324</v>
      </c>
      <c r="B73" t="s">
        <v>209</v>
      </c>
      <c r="C73" t="s">
        <v>274</v>
      </c>
      <c r="D73" t="s">
        <v>254</v>
      </c>
    </row>
    <row r="74" spans="1:4">
      <c r="A74" s="292" t="s">
        <v>325</v>
      </c>
      <c r="B74" t="s">
        <v>210</v>
      </c>
      <c r="C74" t="s">
        <v>274</v>
      </c>
      <c r="D74" t="s">
        <v>254</v>
      </c>
    </row>
    <row r="75" spans="1:4">
      <c r="A75" s="297" t="s">
        <v>326</v>
      </c>
      <c r="B75" s="295" t="s">
        <v>211</v>
      </c>
      <c r="C75" s="295" t="s">
        <v>274</v>
      </c>
      <c r="D75" s="295" t="s">
        <v>254</v>
      </c>
    </row>
    <row r="76" spans="1:4">
      <c r="A76" s="297" t="s">
        <v>320</v>
      </c>
      <c r="B76" s="295" t="s">
        <v>212</v>
      </c>
      <c r="C76" s="295" t="s">
        <v>274</v>
      </c>
      <c r="D76" s="295" t="s">
        <v>254</v>
      </c>
    </row>
    <row r="77" spans="1:4">
      <c r="A77" s="297" t="s">
        <v>275</v>
      </c>
      <c r="B77" s="295" t="s">
        <v>213</v>
      </c>
      <c r="C77" s="295" t="s">
        <v>274</v>
      </c>
      <c r="D77" s="295" t="s">
        <v>254</v>
      </c>
    </row>
    <row r="78" spans="1:4">
      <c r="A78" s="293" t="s">
        <v>276</v>
      </c>
      <c r="B78" t="s">
        <v>214</v>
      </c>
      <c r="C78" t="s">
        <v>274</v>
      </c>
      <c r="D78" t="s">
        <v>254</v>
      </c>
    </row>
    <row r="79" spans="1:4">
      <c r="A79" s="293" t="s">
        <v>277</v>
      </c>
      <c r="B79" t="s">
        <v>215</v>
      </c>
      <c r="C79" t="s">
        <v>274</v>
      </c>
      <c r="D79" t="s">
        <v>254</v>
      </c>
    </row>
    <row r="80" spans="1:4">
      <c r="A80" s="298" t="s">
        <v>327</v>
      </c>
      <c r="B80" s="295" t="s">
        <v>216</v>
      </c>
      <c r="C80" s="295" t="s">
        <v>274</v>
      </c>
      <c r="D80" s="295" t="s">
        <v>254</v>
      </c>
    </row>
    <row r="81" spans="1:5">
      <c r="A81" s="294" t="s">
        <v>609</v>
      </c>
      <c r="B81" s="295" t="s">
        <v>217</v>
      </c>
      <c r="C81" s="295" t="s">
        <v>274</v>
      </c>
      <c r="D81" s="295"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288" t="s">
        <v>511</v>
      </c>
      <c r="B106" s="288"/>
      <c r="C106" s="288"/>
      <c r="D106" s="288"/>
      <c r="E106" s="288"/>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288" t="s">
        <v>512</v>
      </c>
      <c r="B133" s="288"/>
      <c r="C133" s="288"/>
      <c r="D133" s="288"/>
      <c r="E133" s="288"/>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t="s">
        <v>707</v>
      </c>
    </row>
    <row r="157" spans="1:5" ht="18.75">
      <c r="A157" s="288" t="s">
        <v>518</v>
      </c>
      <c r="B157" s="288"/>
      <c r="C157" s="288"/>
      <c r="D157" s="288"/>
      <c r="E157" s="288"/>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t="s">
        <v>707</v>
      </c>
    </row>
    <row r="180" spans="1:5" ht="18.75">
      <c r="A180" s="288" t="s">
        <v>590</v>
      </c>
      <c r="B180" s="288"/>
      <c r="C180" s="288"/>
      <c r="D180" s="288"/>
      <c r="E180" s="288"/>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75">
      <c r="A185" s="288" t="s">
        <v>594</v>
      </c>
      <c r="B185" s="288"/>
      <c r="C185" s="288"/>
      <c r="D185" s="288"/>
      <c r="E185" s="288"/>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75">
      <c r="A190" s="288" t="s">
        <v>597</v>
      </c>
      <c r="B190" s="288"/>
      <c r="C190" s="288"/>
      <c r="D190" s="288"/>
      <c r="E190" s="288"/>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75">
      <c r="A195" s="288" t="s">
        <v>673</v>
      </c>
      <c r="B195" s="288"/>
      <c r="C195" s="288"/>
      <c r="D195" s="288"/>
      <c r="E195" s="288"/>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row r="213" spans="1:4">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2:XFC63"/>
  <sheetViews>
    <sheetView showGridLines="0" tabSelected="1" topLeftCell="D7" zoomScale="90" zoomScaleNormal="90" workbookViewId="0">
      <pane xSplit="2" ySplit="6" topLeftCell="F13" activePane="bottomRight" state="frozen"/>
      <selection activeCell="D7" sqref="D7"/>
      <selection pane="topRight" activeCell="F7" sqref="F7"/>
      <selection pane="bottomLeft" activeCell="D13" sqref="D13"/>
      <selection pane="bottomRight" activeCell="Y51" sqref="Y51"/>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21" customWidth="1"/>
    <col min="9" max="10" width="16.7109375" style="121" customWidth="1"/>
    <col min="11" max="12" width="16.7109375" customWidth="1"/>
    <col min="13" max="13" width="16.7109375" style="101" customWidth="1"/>
    <col min="14" max="14" width="19.28515625" style="54" customWidth="1"/>
    <col min="15" max="15" width="18.7109375" style="54" customWidth="1"/>
    <col min="16" max="16" width="16.7109375" style="121" customWidth="1"/>
    <col min="17" max="17" width="16.7109375" style="101" customWidth="1"/>
    <col min="18" max="19" width="16.7109375" style="121" customWidth="1"/>
    <col min="20" max="20" width="18" style="121" customWidth="1"/>
    <col min="21" max="21" width="20.140625" style="54" customWidth="1"/>
    <col min="22" max="22" width="16.7109375" style="54" customWidth="1"/>
    <col min="23" max="23" width="12.28515625" style="54" customWidth="1"/>
    <col min="24" max="24" width="16.7109375" style="121" customWidth="1"/>
    <col min="25" max="25" width="15.42578125" style="54" customWidth="1"/>
    <col min="26" max="26" width="18.42578125" style="121" customWidth="1"/>
    <col min="27" max="27" width="2.7109375" customWidth="1"/>
    <col min="28" max="16382" width="5.5703125" hidden="1"/>
    <col min="16383" max="16383" width="2.85546875" hidden="1"/>
    <col min="16384" max="16384" width="5.5703125" hidden="1"/>
  </cols>
  <sheetData>
    <row r="2" spans="5:58" hidden="1">
      <c r="H2" s="121" t="s">
        <v>144</v>
      </c>
      <c r="I2" s="121" t="s">
        <v>165</v>
      </c>
      <c r="J2" s="121" t="s">
        <v>166</v>
      </c>
      <c r="K2" t="s">
        <v>167</v>
      </c>
      <c r="L2" t="s">
        <v>168</v>
      </c>
      <c r="M2" s="101" t="s">
        <v>169</v>
      </c>
      <c r="N2" s="54" t="s">
        <v>170</v>
      </c>
      <c r="O2" s="54" t="s">
        <v>171</v>
      </c>
      <c r="P2" s="121" t="s">
        <v>172</v>
      </c>
      <c r="Q2" s="101" t="s">
        <v>173</v>
      </c>
      <c r="R2" s="121" t="s">
        <v>174</v>
      </c>
      <c r="S2" s="121" t="s">
        <v>175</v>
      </c>
      <c r="T2" s="121" t="s">
        <v>176</v>
      </c>
      <c r="U2" s="54" t="s">
        <v>177</v>
      </c>
      <c r="V2" s="54" t="s">
        <v>178</v>
      </c>
      <c r="W2" s="54" t="s">
        <v>179</v>
      </c>
      <c r="X2" s="121" t="s">
        <v>180</v>
      </c>
      <c r="Y2" s="54" t="s">
        <v>181</v>
      </c>
      <c r="Z2" s="121" t="s">
        <v>182</v>
      </c>
    </row>
    <row r="7" spans="5:58" ht="15" customHeight="1"/>
    <row r="8" spans="5:58" ht="11.25" customHeight="1"/>
    <row r="9" spans="5:58" ht="18.75" customHeight="1">
      <c r="E9" s="464" t="s">
        <v>133</v>
      </c>
      <c r="F9" s="452" t="s">
        <v>0</v>
      </c>
      <c r="G9" s="453"/>
      <c r="H9" s="440" t="s">
        <v>2</v>
      </c>
      <c r="I9" s="440" t="s">
        <v>3</v>
      </c>
      <c r="J9" s="440" t="s">
        <v>4</v>
      </c>
      <c r="K9" s="414" t="s">
        <v>5</v>
      </c>
      <c r="L9" s="414" t="s">
        <v>6</v>
      </c>
      <c r="M9" s="458" t="s">
        <v>7</v>
      </c>
      <c r="N9" s="411" t="s">
        <v>8</v>
      </c>
      <c r="O9" s="412"/>
      <c r="P9" s="412"/>
      <c r="Q9" s="413"/>
      <c r="R9" s="440" t="s">
        <v>9</v>
      </c>
      <c r="S9" s="441" t="s">
        <v>505</v>
      </c>
      <c r="T9" s="440" t="s">
        <v>134</v>
      </c>
      <c r="U9" s="459" t="s">
        <v>11</v>
      </c>
      <c r="V9" s="414" t="s">
        <v>12</v>
      </c>
      <c r="W9" s="414"/>
      <c r="X9" s="414" t="s">
        <v>13</v>
      </c>
      <c r="Y9" s="414"/>
      <c r="Z9" s="440" t="s">
        <v>14</v>
      </c>
    </row>
    <row r="10" spans="5:58" ht="28.5" customHeight="1">
      <c r="E10" s="465"/>
      <c r="F10" s="454"/>
      <c r="G10" s="455"/>
      <c r="H10" s="440"/>
      <c r="I10" s="440"/>
      <c r="J10" s="440"/>
      <c r="K10" s="414"/>
      <c r="L10" s="414"/>
      <c r="M10" s="458"/>
      <c r="N10" s="411" t="s">
        <v>15</v>
      </c>
      <c r="O10" s="412"/>
      <c r="P10" s="413"/>
      <c r="Q10" s="458" t="s">
        <v>16</v>
      </c>
      <c r="R10" s="440"/>
      <c r="S10" s="442"/>
      <c r="T10" s="440"/>
      <c r="U10" s="459"/>
      <c r="V10" s="414"/>
      <c r="W10" s="414"/>
      <c r="X10" s="414"/>
      <c r="Y10" s="414"/>
      <c r="Z10" s="440"/>
    </row>
    <row r="11" spans="5:58" ht="113.25" customHeight="1">
      <c r="E11" s="466"/>
      <c r="F11" s="456"/>
      <c r="G11" s="457"/>
      <c r="H11" s="440"/>
      <c r="I11" s="440"/>
      <c r="J11" s="440"/>
      <c r="K11" s="414"/>
      <c r="L11" s="414"/>
      <c r="M11" s="458"/>
      <c r="N11" s="55" t="s">
        <v>17</v>
      </c>
      <c r="O11" s="55" t="s">
        <v>18</v>
      </c>
      <c r="P11" s="122" t="s">
        <v>19</v>
      </c>
      <c r="Q11" s="458"/>
      <c r="R11" s="440"/>
      <c r="S11" s="443"/>
      <c r="T11" s="440"/>
      <c r="U11" s="459"/>
      <c r="V11" s="55" t="s">
        <v>20</v>
      </c>
      <c r="W11" s="55" t="s">
        <v>21</v>
      </c>
      <c r="X11" s="122" t="s">
        <v>20</v>
      </c>
      <c r="Y11" s="55" t="s">
        <v>21</v>
      </c>
      <c r="Z11" s="440"/>
    </row>
    <row r="12" spans="5:58" ht="18.75" customHeight="1">
      <c r="E12" s="98" t="s">
        <v>22</v>
      </c>
      <c r="F12" s="463" t="s">
        <v>23</v>
      </c>
      <c r="G12" s="463"/>
      <c r="H12" s="463"/>
      <c r="I12" s="463"/>
      <c r="J12" s="463"/>
      <c r="K12" s="463"/>
      <c r="L12" s="463"/>
      <c r="M12" s="463"/>
      <c r="N12" s="463"/>
      <c r="O12" s="463"/>
      <c r="P12" s="463"/>
      <c r="Q12" s="463"/>
      <c r="R12" s="463"/>
      <c r="S12" s="463"/>
      <c r="T12" s="463"/>
      <c r="U12" s="463"/>
      <c r="V12" s="463"/>
      <c r="W12" s="463"/>
      <c r="X12" s="463"/>
      <c r="Y12" s="463"/>
      <c r="Z12" s="310"/>
    </row>
    <row r="13" spans="5:58" ht="20.100000000000001" customHeight="1">
      <c r="E13" s="99" t="s">
        <v>24</v>
      </c>
      <c r="F13" s="205" t="s">
        <v>25</v>
      </c>
      <c r="G13" s="100"/>
      <c r="H13" s="123"/>
      <c r="I13" s="123"/>
      <c r="J13" s="123"/>
      <c r="K13" s="100"/>
      <c r="L13" s="100"/>
      <c r="M13" s="102"/>
      <c r="N13" s="118"/>
      <c r="O13" s="118"/>
      <c r="P13" s="123"/>
      <c r="Q13" s="102"/>
      <c r="R13" s="123"/>
      <c r="S13" s="123"/>
      <c r="T13" s="123"/>
      <c r="U13" s="100"/>
      <c r="V13" s="118"/>
      <c r="W13" s="100"/>
      <c r="X13" s="123"/>
      <c r="Y13" s="100"/>
      <c r="Z13" s="311"/>
    </row>
    <row r="14" spans="5:58" ht="20.100000000000001" customHeight="1">
      <c r="E14" s="87" t="s">
        <v>26</v>
      </c>
      <c r="F14" s="206" t="s">
        <v>27</v>
      </c>
      <c r="G14" s="203"/>
      <c r="H14" s="165">
        <f>IFERROR(IF(COUNT(IndHUF!$AD$13),IF(IndHUF!$AD$13=0,"0",IndHUF!$AD$13),""),"")</f>
        <v>3</v>
      </c>
      <c r="I14" s="300">
        <f>+IF(COUNT(IndHUF!H19),IndHUF!H19,"")</f>
        <v>5329649</v>
      </c>
      <c r="J14" s="300" t="str">
        <f>+IF(COUNT(IndHUF!I19),IndHUF!I19,"")</f>
        <v/>
      </c>
      <c r="K14" s="111" t="str">
        <f>+IF(COUNT(IndHUF!J19),IndHUF!J19,"")</f>
        <v/>
      </c>
      <c r="L14" s="111">
        <f>+IF(COUNT(IndHUF!K19),IndHUF!K19,"")</f>
        <v>5329649</v>
      </c>
      <c r="M14" s="147">
        <f>+IFERROR(IF(COUNT(L14),ROUND(L14/'Shareholding Pattern'!$L$57*100,2),""),0)</f>
        <v>21.18</v>
      </c>
      <c r="N14" s="164">
        <f>+IF(COUNT(+IndHUF!M19),SUM(+IndHUF!M19),"")</f>
        <v>5329649</v>
      </c>
      <c r="O14" s="164" t="str">
        <f>+IF(COUNT(+IndHUF!N19),SUM(+IndHUF!N19),"")</f>
        <v/>
      </c>
      <c r="P14" s="300">
        <f>+IF(COUNT(IndHUF!O19),IndHUF!O19,"")</f>
        <v>5329649</v>
      </c>
      <c r="Q14" s="147">
        <f>+IF(COUNT(IndHUF!P19),IndHUF!P19,"")</f>
        <v>21.18</v>
      </c>
      <c r="R14" s="300" t="str">
        <f>+IF(COUNT(IndHUF!Q19),IndHUF!Q19,"")</f>
        <v/>
      </c>
      <c r="S14" s="300" t="str">
        <f>+IF(COUNT(IndHUF!R19),IndHUF!R19,"")</f>
        <v/>
      </c>
      <c r="T14" s="300" t="str">
        <f>+IF(COUNT(IndHUF!S19),IndHUF!S19,"")</f>
        <v/>
      </c>
      <c r="U14" s="112">
        <f>+IFERROR(IF(COUNT(L14,T14),ROUND(SUM(L14,T14)/SUM('Shareholding Pattern'!$L$57,'Shareholding Pattern'!$T$57)*100,2),""),0)</f>
        <v>21.18</v>
      </c>
      <c r="V14" s="176" t="str">
        <f>+IF(COUNT(IndHUF!U19),IndHUF!U19,"")</f>
        <v/>
      </c>
      <c r="W14" s="160" t="str">
        <f>+IFERROR(IF(COUNT(V14),ROUND(SUM(V14)/SUM(L14)*100,2),""),0)</f>
        <v/>
      </c>
      <c r="X14" s="176" t="str">
        <f>+IF(COUNT(IndHUF!W19),IndHUF!W19,"")</f>
        <v/>
      </c>
      <c r="Y14" s="112" t="str">
        <f>+IFERROR(IF(COUNT(X14),ROUND(SUM(X14)/SUM(L14)*100,2),""),0)</f>
        <v/>
      </c>
      <c r="Z14" s="300">
        <f>+IF(COUNT(IndHUF!Y19),IndHUF!Y19,"")</f>
        <v>5329649</v>
      </c>
      <c r="AA14" s="17"/>
      <c r="AR14" t="s">
        <v>184</v>
      </c>
      <c r="AX14" t="s">
        <v>218</v>
      </c>
      <c r="AZ14" t="s">
        <v>387</v>
      </c>
      <c r="BF14" t="s">
        <v>328</v>
      </c>
    </row>
    <row r="15" spans="5:58" ht="20.100000000000001" customHeight="1">
      <c r="E15" s="88" t="s">
        <v>28</v>
      </c>
      <c r="F15" s="207" t="s">
        <v>29</v>
      </c>
      <c r="G15" s="203"/>
      <c r="H15" s="165" t="str">
        <f>IFERROR(IF(COUNT(CGAndSG!$AD$13),IF(CGAndSG!$AD$13=0,"0",CGAndSG!$AD$13),""),"")</f>
        <v/>
      </c>
      <c r="I15" s="300" t="str">
        <f>IFERROR(IF(COUNT(CGAndSG!H16),(CGAndSG!H16),""),"")</f>
        <v/>
      </c>
      <c r="J15" s="300" t="str">
        <f>IFERROR(IF(COUNT(CGAndSG!I16),(CGAndSG!I16),""),"")</f>
        <v/>
      </c>
      <c r="K15" s="111" t="str">
        <f>IFERROR(IF(COUNT(CGAndSG!J16),(CGAndSG!J16),""),"")</f>
        <v/>
      </c>
      <c r="L15" s="111" t="str">
        <f>IFERROR(IF(COUNT(CGAndSG!K16),(CGAndSG!K16),""),"")</f>
        <v/>
      </c>
      <c r="M15" s="147" t="str">
        <f>+IFERROR(IF(COUNT(L15),ROUND(L15/'Shareholding Pattern'!$L$57*100,2),""),0)</f>
        <v/>
      </c>
      <c r="N15" s="249" t="str">
        <f>IFERROR(IF(COUNT(CGAndSG!M16),(CGAndSG!M16),""),"")</f>
        <v/>
      </c>
      <c r="O15" s="164" t="str">
        <f>IFERROR(IF(COUNT(CGAndSG!N16),(CGAndSG!N16),""),"")</f>
        <v/>
      </c>
      <c r="P15" s="300" t="str">
        <f>IFERROR(IF(COUNT(CGAndSG!O16),(CGAndSG!O16),""),"")</f>
        <v/>
      </c>
      <c r="Q15" s="147" t="str">
        <f>IFERROR(IF(COUNT(CGAndSG!P16),(CGAndSG!P16),""),0)</f>
        <v/>
      </c>
      <c r="R15" s="300" t="str">
        <f>IFERROR(IF(COUNT(CGAndSG!Q16),(CGAndSG!Q16),""),"")</f>
        <v/>
      </c>
      <c r="S15" s="300" t="str">
        <f>IFERROR(IF(COUNT(CGAndSG!R16),(CGAndSG!R16),""),"")</f>
        <v/>
      </c>
      <c r="T15" s="300" t="str">
        <f>IFERROR(IF(COUNT(CGAndSG!S16),(CGAndSG!S16),""),"")</f>
        <v/>
      </c>
      <c r="U15" s="112" t="str">
        <f>+IFERROR(IF(COUNT(L15,T15),ROUND(SUM(L15,T15)/SUM('Shareholding Pattern'!$L$57,'Shareholding Pattern'!$T$57)*100,2),""),0)</f>
        <v/>
      </c>
      <c r="V15" s="176" t="str">
        <f>IFERROR(IF(COUNT(CGAndSG!U16),(CGAndSG!U16),""),"")</f>
        <v/>
      </c>
      <c r="W15" s="160" t="str">
        <f t="shared" ref="W15:W17" si="0">+IFERROR(IF(COUNT(V15),ROUND(SUM(V15)/SUM(L15)*100,2),""),0)</f>
        <v/>
      </c>
      <c r="X15" s="176" t="str">
        <f>IFERROR(IF(COUNT(CGAndSG!W16),(CGAndSG!W16),""),"")</f>
        <v/>
      </c>
      <c r="Y15" s="112" t="str">
        <f t="shared" ref="Y15:Y17" si="1">+IFERROR(IF(COUNT(X15),ROUND(SUM(X15)/SUM(L15)*100,2),""),0)</f>
        <v/>
      </c>
      <c r="Z15" s="300" t="str">
        <f>IFERROR(IF(COUNT(CGAndSG!Y16),(CGAndSG!Y16),""),"")</f>
        <v/>
      </c>
      <c r="AA15" s="17"/>
      <c r="AR15" t="s">
        <v>185</v>
      </c>
      <c r="AX15" t="s">
        <v>219</v>
      </c>
      <c r="AZ15" t="s">
        <v>388</v>
      </c>
      <c r="BF15" t="s">
        <v>330</v>
      </c>
    </row>
    <row r="16" spans="5:58" ht="20.100000000000001" customHeight="1">
      <c r="E16" s="87" t="s">
        <v>30</v>
      </c>
      <c r="F16" s="207" t="s">
        <v>31</v>
      </c>
      <c r="H16" s="166" t="str">
        <f>IFERROR(IF(COUNT(Banks!$AD$13),IF(Banks!$AD$13=0,"0",Banks!$AD$13),""),"")</f>
        <v/>
      </c>
      <c r="I16" s="300" t="str">
        <f>IFERROR(IF(COUNT(Banks!H16),(Banks!H16),""),"")</f>
        <v/>
      </c>
      <c r="J16" s="300" t="str">
        <f>IFERROR(IF(COUNT(Banks!I16),(Banks!I16),""),"")</f>
        <v/>
      </c>
      <c r="K16" s="90" t="str">
        <f>IFERROR(IF(COUNT(Banks!J16),(Banks!J16),""),"")</f>
        <v/>
      </c>
      <c r="L16" s="111" t="str">
        <f>IFERROR(IF(COUNT(Banks!K16),(Banks!K16),""),"")</f>
        <v/>
      </c>
      <c r="M16" s="147" t="str">
        <f>+IFERROR(IF(COUNT(L16),ROUND(L16/'Shareholding Pattern'!$L$57*100,2),""),0)</f>
        <v/>
      </c>
      <c r="N16" s="249" t="str">
        <f>IFERROR(IF(COUNT(Banks!M16),(Banks!M16),""),"")</f>
        <v/>
      </c>
      <c r="O16" s="164" t="str">
        <f>IFERROR(IF(COUNT(Banks!N16),(Banks!N16),""),"")</f>
        <v/>
      </c>
      <c r="P16" s="300" t="str">
        <f>IFERROR(IF(COUNT(Banks!O16),(Banks!O16),""),"")</f>
        <v/>
      </c>
      <c r="Q16" s="147" t="str">
        <f>IFERROR(IF(COUNT(Banks!P16),(Banks!P16),""),0)</f>
        <v/>
      </c>
      <c r="R16" s="300" t="str">
        <f>IFERROR(IF(COUNT(Banks!Q16),(Banks!Q16),""),"")</f>
        <v/>
      </c>
      <c r="S16" s="300" t="str">
        <f>IFERROR(IF(COUNT(Banks!R16),(Banks!R16),""),"")</f>
        <v/>
      </c>
      <c r="T16" s="300" t="str">
        <f>IFERROR(IF(COUNT(Banks!S16),(Banks!S16),""),"")</f>
        <v/>
      </c>
      <c r="U16" s="112" t="str">
        <f>+IFERROR(IF(COUNT(L16,T16),ROUND(SUM(L16,T16)/SUM('Shareholding Pattern'!$L$57,'Shareholding Pattern'!$T$57)*100,2),""),0)</f>
        <v/>
      </c>
      <c r="V16" s="176" t="str">
        <f>IFERROR(IF(COUNT(Banks!U16),(Banks!U16),""),"")</f>
        <v/>
      </c>
      <c r="W16" s="160" t="str">
        <f t="shared" si="0"/>
        <v/>
      </c>
      <c r="X16" s="176" t="str">
        <f>IFERROR(IF(COUNT(Banks!W16),(Banks!W16),""),"")</f>
        <v/>
      </c>
      <c r="Y16" s="112" t="str">
        <f t="shared" si="1"/>
        <v/>
      </c>
      <c r="Z16" s="300" t="str">
        <f>IFERROR(IF(COUNT(Banks!Y16),(Banks!Y16),""),"")</f>
        <v/>
      </c>
      <c r="AA16" s="17"/>
      <c r="AR16" t="s">
        <v>186</v>
      </c>
      <c r="AX16" t="s">
        <v>331</v>
      </c>
      <c r="AZ16" t="s">
        <v>227</v>
      </c>
      <c r="BF16" t="s">
        <v>353</v>
      </c>
    </row>
    <row r="17" spans="5:58" ht="20.100000000000001" customHeight="1">
      <c r="E17" s="91" t="s">
        <v>32</v>
      </c>
      <c r="F17" s="208" t="s">
        <v>33</v>
      </c>
      <c r="H17" s="166" t="str">
        <f>IFERROR(IF(COUNT(OtherIND!$AG$13),IF(OtherIND!$AG$13=0,"0",OtherIND!$AG$13),""),"")</f>
        <v/>
      </c>
      <c r="I17" s="301" t="str">
        <f>IFERROR(IF(COUNT(OtherIND!J16),(OtherIND!J16),""),"")</f>
        <v/>
      </c>
      <c r="J17" s="301" t="str">
        <f>IFERROR(IF(COUNT(OtherIND!K16),(OtherIND!K16),""),"")</f>
        <v/>
      </c>
      <c r="K17" s="113" t="str">
        <f>IFERROR(IF(COUNT(OtherIND!L16),(OtherIND!L16),""),"")</f>
        <v/>
      </c>
      <c r="L17" s="113" t="str">
        <f>IFERROR(IF(COUNT(OtherIND!M16),(OtherIND!M16),""),"")</f>
        <v/>
      </c>
      <c r="M17" s="180" t="str">
        <f>+IFERROR(IF(COUNT(L17),ROUND(L17/'Shareholding Pattern'!$L$57*100,2),""),0)</f>
        <v/>
      </c>
      <c r="N17" s="249" t="str">
        <f>IFERROR(IF(COUNT(OtherIND!O16),(OtherIND!O16),""),"")</f>
        <v/>
      </c>
      <c r="O17" s="164" t="str">
        <f>IFERROR(IF(COUNT(OtherIND!P16),(OtherIND!P16),""),"")</f>
        <v/>
      </c>
      <c r="P17" s="301" t="str">
        <f>IFERROR(IF(COUNT(OtherIND!Q16),(OtherIND!Q16),""),"")</f>
        <v/>
      </c>
      <c r="Q17" s="180" t="str">
        <f>IFERROR(IF(COUNT(OtherIND!R16),(OtherIND!R16),""),0)</f>
        <v/>
      </c>
      <c r="R17" s="301" t="str">
        <f>IFERROR(IF(COUNT(OtherIND!S16),(OtherIND!S16),""),"")</f>
        <v/>
      </c>
      <c r="S17" s="301" t="str">
        <f>IFERROR(IF(COUNT(OtherIND!T16),(OtherIND!T16),""),"")</f>
        <v/>
      </c>
      <c r="T17" s="301" t="str">
        <f>IFERROR(IF(COUNT(OtherIND!U16),(OtherIND!U16),""),"")</f>
        <v/>
      </c>
      <c r="U17" s="114" t="str">
        <f>+IFERROR(IF(COUNT(L17,T17),ROUND(SUM(L17,T17)/SUM('Shareholding Pattern'!$L$57,'Shareholding Pattern'!$T$57)*100,2),""),0)</f>
        <v/>
      </c>
      <c r="V17" s="176" t="str">
        <f>IFERROR(IF(COUNT(OtherIND!W16),(OtherIND!W16),""),"")</f>
        <v/>
      </c>
      <c r="W17" s="197" t="str">
        <f t="shared" si="0"/>
        <v/>
      </c>
      <c r="X17" s="176" t="str">
        <f>IFERROR(IF(COUNT(OtherIND!Y16),(OtherIND!Y16),""),"")</f>
        <v/>
      </c>
      <c r="Y17" s="114" t="str">
        <f t="shared" si="1"/>
        <v/>
      </c>
      <c r="Z17" s="301" t="str">
        <f>IFERROR(IF(COUNT(OtherIND!AA16),(OtherIND!AA16),""),"")</f>
        <v/>
      </c>
      <c r="AA17" s="17"/>
      <c r="AR17" t="s">
        <v>187</v>
      </c>
      <c r="AX17" t="s">
        <v>332</v>
      </c>
      <c r="AZ17" t="s">
        <v>390</v>
      </c>
      <c r="BF17" t="s">
        <v>369</v>
      </c>
    </row>
    <row r="18" spans="5:58" ht="20.100000000000001" customHeight="1">
      <c r="E18" s="426" t="s">
        <v>35</v>
      </c>
      <c r="F18" s="426"/>
      <c r="G18" s="426"/>
      <c r="H18" s="52">
        <f>+IFERROR(IF(COUNT(H14:H17),ROUND(SUM(H14:H17),0),""),"")</f>
        <v>3</v>
      </c>
      <c r="I18" s="52">
        <f t="shared" ref="I18:Z18" si="2">+IFERROR(IF(COUNT(I14:I17),ROUND(SUM(I14:I17),0),""),"")</f>
        <v>5329649</v>
      </c>
      <c r="J18" s="52" t="str">
        <f t="shared" si="2"/>
        <v/>
      </c>
      <c r="K18" s="4" t="str">
        <f t="shared" si="2"/>
        <v/>
      </c>
      <c r="L18" s="52">
        <f t="shared" si="2"/>
        <v>5329649</v>
      </c>
      <c r="M18" s="149">
        <f>+IFERROR(IF(COUNT(L18),ROUND(L18/'Shareholding Pattern'!$L$57*100,2),""),0)</f>
        <v>21.18</v>
      </c>
      <c r="N18" s="119">
        <f t="shared" si="2"/>
        <v>5329649</v>
      </c>
      <c r="O18" s="119" t="str">
        <f t="shared" si="2"/>
        <v/>
      </c>
      <c r="P18" s="52">
        <f t="shared" si="2"/>
        <v>5329649</v>
      </c>
      <c r="Q18" s="157">
        <f>IFERROR(IF(COUNT(P18),ROUND(P18/$P$58*100,2),""),0)</f>
        <v>21.18</v>
      </c>
      <c r="R18" s="52" t="str">
        <f t="shared" si="2"/>
        <v/>
      </c>
      <c r="S18" s="52" t="str">
        <f t="shared" si="2"/>
        <v/>
      </c>
      <c r="T18" s="52" t="str">
        <f t="shared" si="2"/>
        <v/>
      </c>
      <c r="U18" s="115">
        <f>+IFERROR(IF(COUNT(L18,T18),ROUND(SUM(L18,T18)/SUM('Shareholding Pattern'!$L$57,'Shareholding Pattern'!$T$57)*100,2),""),0)</f>
        <v>21.18</v>
      </c>
      <c r="V18" s="52" t="str">
        <f t="shared" si="2"/>
        <v/>
      </c>
      <c r="W18" s="161" t="str">
        <f>+IFERROR(IF(COUNT(V18),ROUND(SUM(V18)/SUM(L18)*100,2),""),0)</f>
        <v/>
      </c>
      <c r="X18" s="52" t="str">
        <f t="shared" si="2"/>
        <v/>
      </c>
      <c r="Y18" s="116" t="str">
        <f>+IFERROR(IF(COUNT(X18),ROUND(SUM(X18)/SUM(L18)*100,2),""),0)</f>
        <v/>
      </c>
      <c r="Z18" s="52">
        <f t="shared" si="2"/>
        <v>5329649</v>
      </c>
      <c r="AA18" s="17"/>
      <c r="AR18" t="s">
        <v>188</v>
      </c>
      <c r="AX18" t="s">
        <v>333</v>
      </c>
      <c r="AZ18" t="s">
        <v>228</v>
      </c>
      <c r="BF18" t="s">
        <v>354</v>
      </c>
    </row>
    <row r="19" spans="5:58" ht="20.100000000000001" customHeight="1">
      <c r="E19" s="92" t="s">
        <v>36</v>
      </c>
      <c r="F19" s="32" t="s">
        <v>37</v>
      </c>
      <c r="G19" s="33"/>
      <c r="H19" s="124"/>
      <c r="I19" s="124"/>
      <c r="J19" s="124"/>
      <c r="K19" s="33"/>
      <c r="L19" s="33"/>
      <c r="M19" s="103"/>
      <c r="N19" s="120"/>
      <c r="O19" s="120"/>
      <c r="P19" s="124"/>
      <c r="Q19" s="103"/>
      <c r="R19" s="124"/>
      <c r="S19" s="124"/>
      <c r="T19" s="124"/>
      <c r="U19" s="33"/>
      <c r="V19" s="120"/>
      <c r="W19" s="33"/>
      <c r="X19" s="124"/>
      <c r="Y19" s="33"/>
      <c r="Z19" s="312"/>
      <c r="AA19" s="17"/>
      <c r="AX19" t="s">
        <v>39</v>
      </c>
      <c r="AZ19" t="s">
        <v>229</v>
      </c>
      <c r="BF19" t="s">
        <v>355</v>
      </c>
    </row>
    <row r="20" spans="5:58" ht="34.5" customHeight="1">
      <c r="E20" s="88" t="s">
        <v>26</v>
      </c>
      <c r="F20" s="212" t="s">
        <v>38</v>
      </c>
      <c r="H20" s="165">
        <f>IFERROR(IF(COUNT(Individuals!$AD$13),IF(Individuals!$AD$13=0,"0",Individuals!$AD$13),""),"")</f>
        <v>1</v>
      </c>
      <c r="I20" s="165">
        <f>IFERROR(IF(COUNT(Individuals!H17),(Individuals!H17),""),"")</f>
        <v>11577056</v>
      </c>
      <c r="J20" s="165" t="str">
        <f>IFERROR(IF(COUNT(Individuals!I17),(Individuals!I17),""),"")</f>
        <v/>
      </c>
      <c r="K20" s="93" t="str">
        <f>IFERROR(IF(COUNT(Individuals!J17),(Individuals!J17),""),"")</f>
        <v/>
      </c>
      <c r="L20" s="165">
        <f>IFERROR(IF(COUNT(Individuals!K17),(Individuals!K17),""),"")</f>
        <v>11577056</v>
      </c>
      <c r="M20" s="148">
        <f>+IFERROR(IF(COUNT(L20),ROUND(L20/'Shareholding Pattern'!$L$57*100,2),""),0)</f>
        <v>46</v>
      </c>
      <c r="N20" s="249">
        <f>IFERROR(IF(COUNT(Individuals!M17),(Individuals!M17),""),"")</f>
        <v>11577056</v>
      </c>
      <c r="O20" s="164" t="str">
        <f>IFERROR(IF(COUNT(Individuals!N17),(Individuals!N17),""),"")</f>
        <v/>
      </c>
      <c r="P20" s="165">
        <f>IFERROR(IF(COUNT(Individuals!O17),(Individuals!O17),""),"")</f>
        <v>11577056</v>
      </c>
      <c r="Q20" s="159">
        <f>IFERROR(IF(COUNT(Individuals!P17),(Individuals!P17),""),0)</f>
        <v>46</v>
      </c>
      <c r="R20" s="165" t="str">
        <f>IFERROR(IF(COUNT(Individuals!Q17),(Individuals!Q17),""),"")</f>
        <v/>
      </c>
      <c r="S20" s="165" t="str">
        <f>IFERROR(IF(COUNT(Individuals!R17),(Individuals!R17),""),"")</f>
        <v/>
      </c>
      <c r="T20" s="165" t="str">
        <f>IFERROR(IF(COUNT(Individuals!S17),(Individuals!S17),""),"")</f>
        <v/>
      </c>
      <c r="U20" s="117">
        <f>+IFERROR(IF(COUNT(L20,T20),ROUND(SUM(L20,T20)/SUM('Shareholding Pattern'!$L$57,'Shareholding Pattern'!$T$57)*100,2),""),0)</f>
        <v>46</v>
      </c>
      <c r="V20" s="176" t="str">
        <f>IFERROR(IF(COUNT(Individuals!U17),(Individuals!U17),""),"")</f>
        <v/>
      </c>
      <c r="W20" s="226" t="str">
        <f t="shared" ref="W20:W25" si="3">+IFERROR(IF(COUNT(V20),ROUND(SUM(V20)/SUM(L20)*100,2),""),0)</f>
        <v/>
      </c>
      <c r="X20" s="176" t="str">
        <f>IFERROR(IF(COUNT(Individuals!W17),(Individuals!W17),""),"")</f>
        <v/>
      </c>
      <c r="Y20" s="117" t="str">
        <f t="shared" ref="Y20:Y26" si="4">+IFERROR(IF(COUNT(X20),ROUND(SUM(X20)/SUM(L20)*100,2),""),0)</f>
        <v/>
      </c>
      <c r="Z20" s="165">
        <f>IFERROR(IF(COUNT(Individuals!Y17),(Individuals!Y17),""),"")</f>
        <v>11577056</v>
      </c>
      <c r="AA20" s="17"/>
      <c r="AR20" t="s">
        <v>189</v>
      </c>
      <c r="AX20" t="s">
        <v>40</v>
      </c>
      <c r="AZ20" t="s">
        <v>231</v>
      </c>
      <c r="BF20" t="s">
        <v>371</v>
      </c>
    </row>
    <row r="21" spans="5:58" ht="20.100000000000001" customHeight="1">
      <c r="E21" s="88" t="s">
        <v>28</v>
      </c>
      <c r="F21" s="214" t="s">
        <v>39</v>
      </c>
      <c r="H21" s="166" t="str">
        <f>IFERROR(IF(COUNT(Government!$AD$13),IF(Government!$AD$13=0,"0",Government!$AD$13),""),"")</f>
        <v/>
      </c>
      <c r="I21" s="166" t="str">
        <f>IFERROR(IF(COUNT(Government!H16),(Government!H16),""),"")</f>
        <v/>
      </c>
      <c r="J21" s="166" t="str">
        <f>IFERROR(IF(COUNT(Government!I16),(Government!I16),""),"")</f>
        <v/>
      </c>
      <c r="K21" s="89" t="str">
        <f>IFERROR(IF(COUNT(Government!J16),(Government!J16),""),"")</f>
        <v/>
      </c>
      <c r="L21" s="166" t="str">
        <f>IFERROR(IF(COUNT(Government!K16),(Government!K16),""),"")</f>
        <v/>
      </c>
      <c r="M21" s="147" t="str">
        <f>+IFERROR(IF(COUNT(L21),ROUND(L21/'Shareholding Pattern'!$L$57*100,2),""),0)</f>
        <v/>
      </c>
      <c r="N21" s="249" t="str">
        <f>IFERROR(IF(COUNT(Government!M16),(Government!M16),""),"")</f>
        <v/>
      </c>
      <c r="O21" s="164" t="str">
        <f>IFERROR(IF(COUNT(Government!N16),(Government!N16),""),"")</f>
        <v/>
      </c>
      <c r="P21" s="166" t="str">
        <f>IFERROR(IF(COUNT(Government!O16),(Government!O16),""),"")</f>
        <v/>
      </c>
      <c r="Q21" s="156" t="str">
        <f>IFERROR(IF(COUNT(Government!P16),(Government!P16),""),0)</f>
        <v/>
      </c>
      <c r="R21" s="166" t="str">
        <f>IFERROR(IF(COUNT(Government!Q16),(Government!Q16),""),"")</f>
        <v/>
      </c>
      <c r="S21" s="166" t="str">
        <f>IFERROR(IF(COUNT(Government!R16),(Government!R16),""),"")</f>
        <v/>
      </c>
      <c r="T21" s="166" t="str">
        <f>IFERROR(IF(COUNT(Government!S16),(Government!S16),""),"")</f>
        <v/>
      </c>
      <c r="U21" s="112" t="str">
        <f>+IFERROR(IF(COUNT(L21,T21),ROUND(SUM(L21,T21)/SUM('Shareholding Pattern'!$L$57,'Shareholding Pattern'!$T$57)*100,2),""),0)</f>
        <v/>
      </c>
      <c r="V21" s="176" t="str">
        <f>IFERROR(IF(COUNT(Government!U16),(Government!U16),""),"")</f>
        <v/>
      </c>
      <c r="W21" s="160" t="str">
        <f t="shared" si="3"/>
        <v/>
      </c>
      <c r="X21" s="176" t="str">
        <f>IFERROR(IF(COUNT(Government!W16),(Government!W16),""),"")</f>
        <v/>
      </c>
      <c r="Y21" s="112" t="str">
        <f t="shared" si="4"/>
        <v/>
      </c>
      <c r="Z21" s="166" t="str">
        <f>IFERROR(IF(COUNT(Government!Y16),(Government!Y16),""),"")</f>
        <v/>
      </c>
      <c r="AA21" s="17"/>
      <c r="AR21" t="s">
        <v>190</v>
      </c>
      <c r="AX21" t="s">
        <v>334</v>
      </c>
      <c r="AZ21" t="s">
        <v>230</v>
      </c>
      <c r="BF21" t="s">
        <v>356</v>
      </c>
    </row>
    <row r="22" spans="5:58" ht="20.100000000000001" customHeight="1">
      <c r="E22" s="88" t="s">
        <v>30</v>
      </c>
      <c r="F22" s="214" t="s">
        <v>40</v>
      </c>
      <c r="H22" s="166" t="str">
        <f>IFERROR(IF(COUNT(Institutions!$AD$13),IF(Institutions!$AD$13=0,"0",Institutions!$AD$13),""),"")</f>
        <v/>
      </c>
      <c r="I22" s="166" t="str">
        <f>IFERROR(IF(COUNT(Institutions!H16),(Institutions!H16),""),"")</f>
        <v/>
      </c>
      <c r="J22" s="166" t="str">
        <f>IFERROR(IF(COUNT(Institutions!I16),(Institutions!I16),""),"")</f>
        <v/>
      </c>
      <c r="K22" s="89" t="str">
        <f>IFERROR(IF(COUNT(Institutions!J16),(Institutions!J16),""),"")</f>
        <v/>
      </c>
      <c r="L22" s="166" t="str">
        <f>IFERROR(IF(COUNT(Institutions!K16),(Institutions!K16),""),"")</f>
        <v/>
      </c>
      <c r="M22" s="147" t="str">
        <f>+IFERROR(IF(COUNT(L22),ROUND(L22/'Shareholding Pattern'!$L$57*100,2),""),0)</f>
        <v/>
      </c>
      <c r="N22" s="249" t="str">
        <f>IFERROR(IF(COUNT(Institutions!M16),(Institutions!M16),""),"")</f>
        <v/>
      </c>
      <c r="O22" s="164" t="str">
        <f>IFERROR(IF(COUNT(Institutions!N16),(Institutions!N16),""),"")</f>
        <v/>
      </c>
      <c r="P22" s="166" t="str">
        <f>IFERROR(IF(COUNT(Institutions!O16),(Institutions!O16),""),"")</f>
        <v/>
      </c>
      <c r="Q22" s="156" t="str">
        <f>IFERROR(IF(COUNT(Institutions!P16),(Institutions!P16),""),0)</f>
        <v/>
      </c>
      <c r="R22" s="166" t="str">
        <f>IFERROR(IF(COUNT(Institutions!Q16),(Institutions!Q16),""),"")</f>
        <v/>
      </c>
      <c r="S22" s="166" t="str">
        <f>IFERROR(IF(COUNT(Institutions!R16),(Institutions!R16),""),"")</f>
        <v/>
      </c>
      <c r="T22" s="166" t="str">
        <f>IFERROR(IF(COUNT(Institutions!S16),(Institutions!S16),""),"")</f>
        <v/>
      </c>
      <c r="U22" s="112" t="str">
        <f>+IFERROR(IF(COUNT(L22,T22),ROUND(SUM(L22,T22)/SUM('Shareholding Pattern'!$L$57,'Shareholding Pattern'!$T$57)*100,2),""),0)</f>
        <v/>
      </c>
      <c r="V22" s="176" t="str">
        <f>IFERROR(IF(COUNT(Institutions!U16),(Institutions!U16),""),"")</f>
        <v/>
      </c>
      <c r="W22" s="160" t="str">
        <f t="shared" si="3"/>
        <v/>
      </c>
      <c r="X22" s="176" t="str">
        <f>IFERROR(IF(COUNT(Institutions!W16),(Institutions!W16),""),"")</f>
        <v/>
      </c>
      <c r="Y22" s="112" t="str">
        <f t="shared" si="4"/>
        <v/>
      </c>
      <c r="Z22" s="166" t="str">
        <f>IFERROR(IF(COUNT(Institutions!Y16),(Institutions!Y16),""),"")</f>
        <v/>
      </c>
      <c r="AA22" s="17"/>
      <c r="AR22" t="s">
        <v>192</v>
      </c>
      <c r="AX22" t="s">
        <v>335</v>
      </c>
      <c r="AZ22" t="s">
        <v>232</v>
      </c>
      <c r="BF22" t="s">
        <v>372</v>
      </c>
    </row>
    <row r="23" spans="5:58" ht="20.100000000000001" customHeight="1">
      <c r="E23" s="88" t="s">
        <v>32</v>
      </c>
      <c r="F23" s="214" t="s">
        <v>41</v>
      </c>
      <c r="H23" s="166" t="str">
        <f>IFERROR(IF(COUNT(FPIPromoter!$AD$13),IF(FPIPromoter!$AD$13=0,"0",FPIPromoter!$AD$13),""),"")</f>
        <v/>
      </c>
      <c r="I23" s="166" t="str">
        <f>IFERROR(IF(COUNT(FPIPromoter!H16),(FPIPromoter!H16),""),"")</f>
        <v/>
      </c>
      <c r="J23" s="166" t="str">
        <f>IFERROR(IF(COUNT(FPIPromoter!I16),(FPIPromoter!I16),""),"")</f>
        <v/>
      </c>
      <c r="K23" s="89" t="str">
        <f>IFERROR(IF(COUNT(FPIPromoter!J16),(FPIPromoter!J16),""),"")</f>
        <v/>
      </c>
      <c r="L23" s="166" t="str">
        <f>IFERROR(IF(COUNT(FPIPromoter!K16),(FPIPromoter!K16),""),"")</f>
        <v/>
      </c>
      <c r="M23" s="147" t="str">
        <f>+IFERROR(IF(COUNT(L23),ROUND(L23/'Shareholding Pattern'!$L$57*100,2),""),0)</f>
        <v/>
      </c>
      <c r="N23" s="249" t="str">
        <f>IFERROR(IF(COUNT(FPIPromoter!M16),(FPIPromoter!M16),""),"")</f>
        <v/>
      </c>
      <c r="O23" s="164" t="str">
        <f>IFERROR(IF(COUNT(FPIPromoter!N16),(FPIPromoter!N16),""),"")</f>
        <v/>
      </c>
      <c r="P23" s="166" t="str">
        <f>IFERROR(IF(COUNT(FPIPromoter!O16),(FPIPromoter!O16),""),"")</f>
        <v/>
      </c>
      <c r="Q23" s="156" t="str">
        <f>IFERROR(IF(COUNT(FPIPromoter!P16),(FPIPromoter!P16),""),0)</f>
        <v/>
      </c>
      <c r="R23" s="166" t="str">
        <f>IFERROR(IF(COUNT(FPIPromoter!Q16),(FPIPromoter!Q16),""),"")</f>
        <v/>
      </c>
      <c r="S23" s="166" t="str">
        <f>IFERROR(IF(COUNT(FPIPromoter!R16),(FPIPromoter!R16),""),"")</f>
        <v/>
      </c>
      <c r="T23" s="166" t="str">
        <f>IFERROR(IF(COUNT(FPIPromoter!S16),(FPIPromoter!S16),""),"")</f>
        <v/>
      </c>
      <c r="U23" s="112" t="str">
        <f>+IFERROR(IF(COUNT(L23,T23),ROUND(SUM(L23,T23)/SUM('Shareholding Pattern'!$L$57,'Shareholding Pattern'!$T$57)*100,2),""),0)</f>
        <v/>
      </c>
      <c r="V23" s="176" t="str">
        <f>IFERROR(IF(COUNT(FPIPromoter!U16),(FPIPromoter!U16),""),"")</f>
        <v/>
      </c>
      <c r="W23" s="160" t="str">
        <f t="shared" si="3"/>
        <v/>
      </c>
      <c r="X23" s="176" t="str">
        <f>IFERROR(IF(COUNT(FPIPromoter!W16),(FPIPromoter!W16),""),"")</f>
        <v/>
      </c>
      <c r="Y23" s="112" t="str">
        <f t="shared" si="4"/>
        <v/>
      </c>
      <c r="Z23" s="166" t="str">
        <f>IFERROR(IF(COUNT(FPIPromoter!Y16),(FPIPromoter!Y16),""),"")</f>
        <v/>
      </c>
      <c r="AA23" s="17"/>
      <c r="AR23" t="s">
        <v>191</v>
      </c>
      <c r="AX23" t="s">
        <v>336</v>
      </c>
      <c r="AZ23" t="s">
        <v>233</v>
      </c>
      <c r="BF23" t="s">
        <v>373</v>
      </c>
    </row>
    <row r="24" spans="5:58" ht="20.100000000000001" customHeight="1">
      <c r="E24" s="94" t="s">
        <v>42</v>
      </c>
      <c r="F24" s="216" t="s">
        <v>33</v>
      </c>
      <c r="H24" s="184" t="str">
        <f>IFERROR(IF(COUNT(OtherForeign!$AG$13),IF(OtherForeign!$AG$13=0,"0",OtherForeign!$AG$13),""),"")</f>
        <v/>
      </c>
      <c r="I24" s="184" t="str">
        <f>IFERROR(IF(COUNT(OtherForeign!J16),(OtherForeign!J16),""),"")</f>
        <v/>
      </c>
      <c r="J24" s="184" t="str">
        <f>IFERROR(IF(COUNT(OtherForeign!K16),(OtherForeign!K16),""),"")</f>
        <v/>
      </c>
      <c r="K24" s="95" t="str">
        <f>IFERROR(IF(COUNT(OtherForeign!L16),(OtherForeign!L16),""),"")</f>
        <v/>
      </c>
      <c r="L24" s="184" t="str">
        <f>IFERROR(IF(COUNT(OtherForeign!M16),(OtherForeign!M16),""),"")</f>
        <v/>
      </c>
      <c r="M24" s="180" t="str">
        <f>+IFERROR(IF(COUNT(L24),ROUND(L24/'Shareholding Pattern'!$L$57*100,2),""),0)</f>
        <v/>
      </c>
      <c r="N24" s="249" t="str">
        <f>IFERROR(IF(COUNT(OtherForeign!O16),(OtherForeign!O16),""),"")</f>
        <v/>
      </c>
      <c r="O24" s="164" t="str">
        <f>IFERROR(IF(COUNT(OtherForeign!P16),(OtherForeign!P16),""),"")</f>
        <v/>
      </c>
      <c r="P24" s="184" t="str">
        <f>IFERROR(IF(COUNT(OtherForeign!Q16),(OtherForeign!Q16),""),"")</f>
        <v/>
      </c>
      <c r="Q24" s="185" t="str">
        <f>IFERROR(IF(COUNT(OtherForeign!R16),(OtherForeign!R16),""),0)</f>
        <v/>
      </c>
      <c r="R24" s="184" t="str">
        <f>IFERROR(IF(COUNT(OtherForeign!S16),(OtherForeign!S16),""),"")</f>
        <v/>
      </c>
      <c r="S24" s="184" t="str">
        <f>IFERROR(IF(COUNT(OtherForeign!T16),(OtherForeign!T16),""),"")</f>
        <v/>
      </c>
      <c r="T24" s="184" t="str">
        <f>IFERROR(IF(COUNT(OtherForeign!U16),(OtherForeign!U16),""),"")</f>
        <v/>
      </c>
      <c r="U24" s="114" t="str">
        <f>+IFERROR(IF(COUNT(L24,T24),ROUND(SUM(L24,T24)/SUM('Shareholding Pattern'!$L$57,'Shareholding Pattern'!$T$57)*100,2),""),0)</f>
        <v/>
      </c>
      <c r="V24" s="176" t="str">
        <f>IFERROR(IF(COUNT(OtherForeign!W16),(OtherForeign!W16),""),"")</f>
        <v/>
      </c>
      <c r="W24" s="197" t="str">
        <f t="shared" si="3"/>
        <v/>
      </c>
      <c r="X24" s="176" t="str">
        <f>IFERROR(IF(COUNT(OtherForeign!Y16),(OtherForeign!Y16),""),"")</f>
        <v/>
      </c>
      <c r="Y24" s="114" t="str">
        <f t="shared" si="4"/>
        <v/>
      </c>
      <c r="Z24" s="184" t="str">
        <f>IFERROR(IF(COUNT(OtherForeign!AA16),(OtherForeign!AA16),""),"")</f>
        <v/>
      </c>
      <c r="AA24" s="17"/>
      <c r="AR24" t="s">
        <v>193</v>
      </c>
      <c r="AX24" t="s">
        <v>337</v>
      </c>
      <c r="AZ24" t="s">
        <v>234</v>
      </c>
      <c r="BF24" t="s">
        <v>357</v>
      </c>
    </row>
    <row r="25" spans="5:58" ht="20.100000000000001" customHeight="1">
      <c r="E25" s="426" t="s">
        <v>43</v>
      </c>
      <c r="F25" s="426"/>
      <c r="G25" s="426"/>
      <c r="H25" s="137">
        <f>+IFERROR(IF(COUNT(H20:H24),ROUND(SUM(H20:H24),0),""),"")</f>
        <v>1</v>
      </c>
      <c r="I25" s="137">
        <f t="shared" ref="I25:Z25" si="5">+IFERROR(IF(COUNT(I20:I24),ROUND(SUM(I20:I24),0),""),"")</f>
        <v>11577056</v>
      </c>
      <c r="J25" s="137" t="str">
        <f t="shared" si="5"/>
        <v/>
      </c>
      <c r="K25" s="135" t="str">
        <f t="shared" si="5"/>
        <v/>
      </c>
      <c r="L25" s="137">
        <f t="shared" si="5"/>
        <v>11577056</v>
      </c>
      <c r="M25" s="149">
        <f>+IFERROR(IF(COUNT(L25),ROUND(L25/'Shareholding Pattern'!$L$57*100,2),""),0)</f>
        <v>46</v>
      </c>
      <c r="N25" s="136">
        <f t="shared" si="5"/>
        <v>11577056</v>
      </c>
      <c r="O25" s="136" t="str">
        <f t="shared" si="5"/>
        <v/>
      </c>
      <c r="P25" s="137">
        <f t="shared" si="5"/>
        <v>11577056</v>
      </c>
      <c r="Q25" s="157">
        <f>IFERROR(IF(COUNT(P25),ROUND(P25/$P$58*100,2),""),0)</f>
        <v>46</v>
      </c>
      <c r="R25" s="302" t="str">
        <f t="shared" si="5"/>
        <v/>
      </c>
      <c r="S25" s="302" t="str">
        <f t="shared" si="5"/>
        <v/>
      </c>
      <c r="T25" s="137" t="str">
        <f t="shared" si="5"/>
        <v/>
      </c>
      <c r="U25" s="115">
        <f>+IFERROR(IF(COUNT(L25,T25),ROUND(SUM(L25,T25)/SUM('Shareholding Pattern'!$L$57,'Shareholding Pattern'!$T$57)*100,2),""),0)</f>
        <v>46</v>
      </c>
      <c r="V25" s="137" t="str">
        <f t="shared" si="5"/>
        <v/>
      </c>
      <c r="W25" s="161" t="str">
        <f t="shared" si="3"/>
        <v/>
      </c>
      <c r="X25" s="52" t="str">
        <f t="shared" si="5"/>
        <v/>
      </c>
      <c r="Y25" s="116" t="str">
        <f t="shared" si="4"/>
        <v/>
      </c>
      <c r="Z25" s="137">
        <f t="shared" si="5"/>
        <v>11577056</v>
      </c>
      <c r="AR25" t="s">
        <v>194</v>
      </c>
      <c r="AX25" t="s">
        <v>220</v>
      </c>
      <c r="AZ25" t="s">
        <v>235</v>
      </c>
      <c r="BF25" t="s">
        <v>358</v>
      </c>
    </row>
    <row r="26" spans="5:58" ht="36.75" customHeight="1">
      <c r="E26" s="425" t="s">
        <v>105</v>
      </c>
      <c r="F26" s="425"/>
      <c r="G26" s="425"/>
      <c r="H26" s="137">
        <f t="shared" ref="H26:Z26" si="6">+IFERROR(IF(COUNT(H18,H25),ROUND(SUM(H18,H25),0),""),"")</f>
        <v>4</v>
      </c>
      <c r="I26" s="137">
        <f t="shared" si="6"/>
        <v>16906705</v>
      </c>
      <c r="J26" s="137" t="str">
        <f t="shared" si="6"/>
        <v/>
      </c>
      <c r="K26" s="135" t="str">
        <f t="shared" si="6"/>
        <v/>
      </c>
      <c r="L26" s="137">
        <f t="shared" si="6"/>
        <v>16906705</v>
      </c>
      <c r="M26" s="149">
        <f>+IFERROR(IF(COUNT(L26),ROUND(L26/'Shareholding Pattern'!$L$57*100,2),""),0)</f>
        <v>67.180000000000007</v>
      </c>
      <c r="N26" s="136">
        <f t="shared" si="6"/>
        <v>16906705</v>
      </c>
      <c r="O26" s="136" t="str">
        <f t="shared" si="6"/>
        <v/>
      </c>
      <c r="P26" s="137">
        <f t="shared" si="6"/>
        <v>16906705</v>
      </c>
      <c r="Q26" s="157">
        <f>IFERROR(IF(COUNT(P26),ROUND(P26/$P$58*100,2),""),0)</f>
        <v>67.180000000000007</v>
      </c>
      <c r="R26" s="302" t="str">
        <f t="shared" si="6"/>
        <v/>
      </c>
      <c r="S26" s="302" t="str">
        <f t="shared" si="6"/>
        <v/>
      </c>
      <c r="T26" s="137" t="str">
        <f t="shared" si="6"/>
        <v/>
      </c>
      <c r="U26" s="115">
        <f>+IFERROR(IF(COUNT(L26,T26),ROUND(SUM(L26,T26)/SUM('Shareholding Pattern'!$L$57,'Shareholding Pattern'!$T$57)*100,2),""),0)</f>
        <v>67.180000000000007</v>
      </c>
      <c r="V26" s="137" t="str">
        <f t="shared" si="6"/>
        <v/>
      </c>
      <c r="W26" s="161" t="str">
        <f>+IFERROR(IF(COUNT(V26),ROUND(SUM(V26)/SUM(L26)*100,2),""),0)</f>
        <v/>
      </c>
      <c r="X26" s="137" t="str">
        <f t="shared" si="6"/>
        <v/>
      </c>
      <c r="Y26" s="116" t="str">
        <f t="shared" si="4"/>
        <v/>
      </c>
      <c r="Z26" s="137">
        <f t="shared" si="6"/>
        <v>16906705</v>
      </c>
      <c r="AR26" t="s">
        <v>195</v>
      </c>
      <c r="AX26" t="s">
        <v>338</v>
      </c>
      <c r="AZ26" t="s">
        <v>236</v>
      </c>
      <c r="BF26" t="s">
        <v>359</v>
      </c>
    </row>
    <row r="27" spans="5:58" ht="33" customHeight="1">
      <c r="E27" s="134"/>
      <c r="F27" s="210" t="s">
        <v>427</v>
      </c>
      <c r="M27"/>
      <c r="N27"/>
      <c r="O27"/>
      <c r="Q27"/>
      <c r="U27"/>
      <c r="V27"/>
      <c r="W27"/>
      <c r="X27"/>
      <c r="Y27"/>
      <c r="AX27" t="s">
        <v>339</v>
      </c>
      <c r="AZ27" t="s">
        <v>237</v>
      </c>
      <c r="BF27" t="s">
        <v>360</v>
      </c>
    </row>
    <row r="28" spans="5:58" ht="31.5" customHeight="1">
      <c r="E28" s="96" t="s">
        <v>44</v>
      </c>
      <c r="F28" s="273" t="s">
        <v>45</v>
      </c>
      <c r="G28" s="274"/>
      <c r="H28" s="317" t="s">
        <v>507</v>
      </c>
      <c r="I28" s="303"/>
      <c r="J28" s="303"/>
      <c r="K28" s="274"/>
      <c r="L28" s="274"/>
      <c r="M28" s="274"/>
      <c r="N28" s="274"/>
      <c r="O28" s="274"/>
      <c r="P28" s="303"/>
      <c r="Q28" s="274"/>
      <c r="R28" s="303"/>
      <c r="S28" s="303"/>
      <c r="T28" s="303"/>
      <c r="U28" s="274"/>
      <c r="V28" s="274"/>
      <c r="W28" s="274"/>
      <c r="X28" s="274"/>
      <c r="Y28" s="274"/>
      <c r="Z28" s="313"/>
      <c r="AX28" t="s">
        <v>340</v>
      </c>
      <c r="AZ28" t="s">
        <v>238</v>
      </c>
      <c r="BF28" t="s">
        <v>361</v>
      </c>
    </row>
    <row r="29" spans="5:58" ht="20.100000000000001" customHeight="1">
      <c r="E29" s="86" t="s">
        <v>24</v>
      </c>
      <c r="F29" s="444" t="s">
        <v>40</v>
      </c>
      <c r="G29" s="445"/>
      <c r="H29" s="445"/>
      <c r="I29" s="445"/>
      <c r="J29" s="445"/>
      <c r="K29" s="445"/>
      <c r="L29" s="445"/>
      <c r="M29" s="445"/>
      <c r="N29" s="445"/>
      <c r="O29" s="445"/>
      <c r="P29" s="445"/>
      <c r="Q29" s="445"/>
      <c r="R29" s="445"/>
      <c r="S29" s="445"/>
      <c r="T29" s="445"/>
      <c r="U29" s="445"/>
      <c r="V29" s="445"/>
      <c r="W29" s="445"/>
      <c r="X29" s="445"/>
      <c r="Y29" s="445"/>
      <c r="Z29" s="445"/>
      <c r="AX29" t="s">
        <v>341</v>
      </c>
      <c r="AZ29" t="s">
        <v>239</v>
      </c>
      <c r="BF29" t="s">
        <v>362</v>
      </c>
    </row>
    <row r="30" spans="5:58" ht="20.100000000000001" customHeight="1">
      <c r="E30" s="88" t="s">
        <v>26</v>
      </c>
      <c r="F30" s="217" t="s">
        <v>46</v>
      </c>
      <c r="H30" s="257"/>
      <c r="I30" s="257"/>
      <c r="J30" s="257"/>
      <c r="K30" s="110"/>
      <c r="L30" s="181" t="str">
        <f>+IFERROR(IF(COUNT(I30:K30),ROUND(SUM(I30:K30),0),""),"")</f>
        <v/>
      </c>
      <c r="M30" s="182" t="str">
        <f>+IFERROR(IF(COUNT(L30),ROUND(L30/'Shareholding Pattern'!$L$57*100,2),""),"")</f>
        <v/>
      </c>
      <c r="N30" s="272" t="str">
        <f t="shared" ref="N30" si="7">IF(I30="","",I30)</f>
        <v/>
      </c>
      <c r="O30" s="110"/>
      <c r="P30" s="166" t="str">
        <f>+IFERROR(IF(COUNT(N30:O30),ROUND(SUM(N30:O30),0),""),"")</f>
        <v/>
      </c>
      <c r="Q30" s="156" t="str">
        <f>+IFERROR(IF(COUNT(P30),ROUND(P30/'Shareholding Pattern'!$P$58*100,2),""),"")</f>
        <v/>
      </c>
      <c r="R30" s="257"/>
      <c r="S30" s="257"/>
      <c r="T30" s="166" t="str">
        <f>+IFERROR(IF(COUNT(R30:S30),ROUND(SUM(R30:S30),0),""),"")</f>
        <v/>
      </c>
      <c r="U30" s="183" t="str">
        <f>+IFERROR(IF(COUNT(L30,T30),ROUND(SUM(L30,T30)/SUM('Shareholding Pattern'!$L$57,'Shareholding Pattern'!$T$57)*100,2),""),"")</f>
        <v/>
      </c>
      <c r="V30" s="110"/>
      <c r="W30" s="160" t="str">
        <f t="shared" ref="W30:W41" si="8">+IFERROR(IF(COUNT(V30),ROUND(SUM(V30)/SUM(L30)*100,2),""),0)</f>
        <v/>
      </c>
      <c r="X30" s="429"/>
      <c r="Y30" s="430"/>
      <c r="Z30" s="257"/>
      <c r="AR30" t="s">
        <v>310</v>
      </c>
      <c r="AX30" t="s">
        <v>342</v>
      </c>
      <c r="AZ30" t="s">
        <v>240</v>
      </c>
      <c r="BF30" t="s">
        <v>363</v>
      </c>
    </row>
    <row r="31" spans="5:58" ht="20.100000000000001" customHeight="1">
      <c r="E31" s="88" t="s">
        <v>28</v>
      </c>
      <c r="F31" s="214" t="s">
        <v>47</v>
      </c>
      <c r="H31" s="257"/>
      <c r="I31" s="257"/>
      <c r="J31" s="257"/>
      <c r="K31" s="110"/>
      <c r="L31" s="166" t="str">
        <f t="shared" ref="L31:L39" si="9">+IFERROR(IF(COUNT(I31:K31),ROUND(SUM(I31:K31),0),""),"")</f>
        <v/>
      </c>
      <c r="M31" s="182" t="str">
        <f>+IFERROR(IF(COUNT(L31),ROUND(L31/'Shareholding Pattern'!$L$57*100,2),""),"")</f>
        <v/>
      </c>
      <c r="N31" s="272" t="str">
        <f>IF(I31="","",I31)</f>
        <v/>
      </c>
      <c r="O31" s="110"/>
      <c r="P31" s="166" t="str">
        <f t="shared" ref="P31:P38" si="10">+IFERROR(IF(COUNT(N31:O31),ROUND(SUM(N31:O31),0),""),"")</f>
        <v/>
      </c>
      <c r="Q31" s="156" t="str">
        <f>+IFERROR(IF(COUNT(P31),ROUND(P31/'Shareholding Pattern'!$P$58*100,2),""),"")</f>
        <v/>
      </c>
      <c r="R31" s="257"/>
      <c r="S31" s="257"/>
      <c r="T31" s="166" t="str">
        <f t="shared" ref="T31:T38" si="11">+IFERROR(IF(COUNT(R31:S31),ROUND(SUM(R31:S31),0),""),"")</f>
        <v/>
      </c>
      <c r="U31" s="183" t="str">
        <f>+IFERROR(IF(COUNT(L31,T31),ROUND(SUM(L31,T31)/SUM('Shareholding Pattern'!$L$57,'Shareholding Pattern'!$T$57)*100,2),""),"")</f>
        <v/>
      </c>
      <c r="V31" s="110"/>
      <c r="W31" s="160" t="str">
        <f t="shared" si="8"/>
        <v/>
      </c>
      <c r="X31" s="431"/>
      <c r="Y31" s="432"/>
      <c r="Z31" s="257"/>
      <c r="AR31" t="s">
        <v>196</v>
      </c>
      <c r="AX31" t="s">
        <v>343</v>
      </c>
      <c r="AZ31" t="s">
        <v>241</v>
      </c>
      <c r="BF31" t="s">
        <v>374</v>
      </c>
    </row>
    <row r="32" spans="5:58" ht="20.100000000000001" customHeight="1">
      <c r="E32" s="88" t="s">
        <v>30</v>
      </c>
      <c r="F32" s="214" t="s">
        <v>48</v>
      </c>
      <c r="H32" s="257"/>
      <c r="I32" s="257"/>
      <c r="J32" s="257"/>
      <c r="K32" s="110"/>
      <c r="L32" s="166" t="str">
        <f t="shared" si="9"/>
        <v/>
      </c>
      <c r="M32" s="182" t="str">
        <f>+IFERROR(IF(COUNT(L32),ROUND(L32/'Shareholding Pattern'!$L$57*100,2),""),"")</f>
        <v/>
      </c>
      <c r="N32" s="272" t="str">
        <f t="shared" ref="N32:N38" si="12">IF(I32="","",I32)</f>
        <v/>
      </c>
      <c r="O32" s="110"/>
      <c r="P32" s="166" t="str">
        <f t="shared" si="10"/>
        <v/>
      </c>
      <c r="Q32" s="156" t="str">
        <f>+IFERROR(IF(COUNT(P32),ROUND(P32/'Shareholding Pattern'!$P$58*100,2),""),"")</f>
        <v/>
      </c>
      <c r="R32" s="257"/>
      <c r="S32" s="257"/>
      <c r="T32" s="166" t="str">
        <f t="shared" si="11"/>
        <v/>
      </c>
      <c r="U32" s="183" t="str">
        <f>+IFERROR(IF(COUNT(L32,T32),ROUND(SUM(L32,T32)/SUM('Shareholding Pattern'!$L$57,'Shareholding Pattern'!$T$57)*100,2),""),"")</f>
        <v/>
      </c>
      <c r="V32" s="110"/>
      <c r="W32" s="160" t="str">
        <f t="shared" si="8"/>
        <v/>
      </c>
      <c r="X32" s="431"/>
      <c r="Y32" s="432"/>
      <c r="Z32" s="257"/>
      <c r="AR32" t="s">
        <v>197</v>
      </c>
      <c r="AX32" t="s">
        <v>221</v>
      </c>
      <c r="AZ32" t="s">
        <v>242</v>
      </c>
      <c r="BF32" t="s">
        <v>364</v>
      </c>
    </row>
    <row r="33" spans="5:58" ht="20.100000000000001" customHeight="1">
      <c r="E33" s="88" t="s">
        <v>32</v>
      </c>
      <c r="F33" s="214" t="s">
        <v>49</v>
      </c>
      <c r="H33" s="257"/>
      <c r="I33" s="257"/>
      <c r="J33" s="257"/>
      <c r="K33" s="110"/>
      <c r="L33" s="166" t="str">
        <f t="shared" si="9"/>
        <v/>
      </c>
      <c r="M33" s="182" t="str">
        <f>+IFERROR(IF(COUNT(L33),ROUND(L33/'Shareholding Pattern'!$L$57*100,2),""),"")</f>
        <v/>
      </c>
      <c r="N33" s="272" t="str">
        <f t="shared" si="12"/>
        <v/>
      </c>
      <c r="O33" s="110"/>
      <c r="P33" s="166" t="str">
        <f t="shared" si="10"/>
        <v/>
      </c>
      <c r="Q33" s="156" t="str">
        <f>+IFERROR(IF(COUNT(P33),ROUND(P33/'Shareholding Pattern'!$P$58*100,2),""),"")</f>
        <v/>
      </c>
      <c r="R33" s="257"/>
      <c r="S33" s="257"/>
      <c r="T33" s="166" t="str">
        <f t="shared" si="11"/>
        <v/>
      </c>
      <c r="U33" s="183" t="str">
        <f>+IFERROR(IF(COUNT(L33,T33),ROUND(SUM(L33,T33)/SUM('Shareholding Pattern'!$L$57,'Shareholding Pattern'!$T$57)*100,2),""),"")</f>
        <v/>
      </c>
      <c r="V33" s="110"/>
      <c r="W33" s="160" t="str">
        <f t="shared" si="8"/>
        <v/>
      </c>
      <c r="X33" s="431"/>
      <c r="Y33" s="432"/>
      <c r="Z33" s="257"/>
      <c r="AR33" t="s">
        <v>198</v>
      </c>
      <c r="AX33" t="s">
        <v>222</v>
      </c>
      <c r="AZ33" t="s">
        <v>243</v>
      </c>
      <c r="BF33" t="s">
        <v>365</v>
      </c>
    </row>
    <row r="34" spans="5:58" ht="20.100000000000001" customHeight="1">
      <c r="E34" s="88" t="s">
        <v>42</v>
      </c>
      <c r="F34" s="214" t="s">
        <v>50</v>
      </c>
      <c r="H34" s="257"/>
      <c r="I34" s="257"/>
      <c r="J34" s="257"/>
      <c r="K34" s="110"/>
      <c r="L34" s="166" t="str">
        <f t="shared" si="9"/>
        <v/>
      </c>
      <c r="M34" s="182" t="str">
        <f>+IFERROR(IF(COUNT(L34),ROUND(L34/'Shareholding Pattern'!$L$57*100,2),""),"")</f>
        <v/>
      </c>
      <c r="N34" s="272" t="str">
        <f t="shared" si="12"/>
        <v/>
      </c>
      <c r="O34" s="110"/>
      <c r="P34" s="166" t="str">
        <f t="shared" si="10"/>
        <v/>
      </c>
      <c r="Q34" s="156" t="str">
        <f>+IFERROR(IF(COUNT(P34),ROUND(P34/'Shareholding Pattern'!$P$58*100,2),""),"")</f>
        <v/>
      </c>
      <c r="R34" s="257"/>
      <c r="S34" s="257"/>
      <c r="T34" s="166" t="str">
        <f>+IFERROR(IF(COUNT(R34,S34),ROUND(SUM(R34,S34),0),""),"")</f>
        <v/>
      </c>
      <c r="U34" s="183" t="str">
        <f>+IFERROR(IF(COUNT(L34,T34),ROUND(SUM(L34,T34)/SUM('Shareholding Pattern'!$L$57,'Shareholding Pattern'!$T$57)*100,2),""),"")</f>
        <v/>
      </c>
      <c r="V34" s="110"/>
      <c r="W34" s="160" t="str">
        <f t="shared" si="8"/>
        <v/>
      </c>
      <c r="X34" s="431"/>
      <c r="Y34" s="432"/>
      <c r="Z34" s="257"/>
      <c r="AR34" t="s">
        <v>199</v>
      </c>
      <c r="AX34" t="s">
        <v>223</v>
      </c>
      <c r="AZ34" t="s">
        <v>244</v>
      </c>
      <c r="BF34" t="s">
        <v>366</v>
      </c>
    </row>
    <row r="35" spans="5:58" ht="20.100000000000001" customHeight="1">
      <c r="E35" s="88" t="s">
        <v>51</v>
      </c>
      <c r="F35" s="214" t="s">
        <v>31</v>
      </c>
      <c r="H35" s="257"/>
      <c r="I35" s="257"/>
      <c r="J35" s="257"/>
      <c r="K35" s="110"/>
      <c r="L35" s="166" t="str">
        <f t="shared" si="9"/>
        <v/>
      </c>
      <c r="M35" s="182" t="str">
        <f>+IFERROR(IF(COUNT(L35),ROUND(L35/'Shareholding Pattern'!$L$57*100,2),""),"")</f>
        <v/>
      </c>
      <c r="N35" s="272" t="str">
        <f t="shared" si="12"/>
        <v/>
      </c>
      <c r="O35" s="110"/>
      <c r="P35" s="166" t="str">
        <f t="shared" si="10"/>
        <v/>
      </c>
      <c r="Q35" s="156" t="str">
        <f>+IFERROR(IF(COUNT(P35),ROUND(P35/'Shareholding Pattern'!$P$58*100,2),""),"")</f>
        <v/>
      </c>
      <c r="R35" s="257"/>
      <c r="S35" s="257"/>
      <c r="T35" s="166" t="str">
        <f t="shared" si="11"/>
        <v/>
      </c>
      <c r="U35" s="183" t="str">
        <f>+IFERROR(IF(COUNT(L35,T35),ROUND(SUM(L35,T35)/SUM('Shareholding Pattern'!$L$57,'Shareholding Pattern'!$T$57)*100,2),""),"")</f>
        <v/>
      </c>
      <c r="V35" s="110"/>
      <c r="W35" s="160" t="str">
        <f t="shared" si="8"/>
        <v/>
      </c>
      <c r="X35" s="431"/>
      <c r="Y35" s="432"/>
      <c r="Z35" s="257"/>
      <c r="AR35" t="s">
        <v>200</v>
      </c>
      <c r="AX35" t="s">
        <v>224</v>
      </c>
      <c r="AZ35" t="s">
        <v>389</v>
      </c>
      <c r="BF35" t="s">
        <v>367</v>
      </c>
    </row>
    <row r="36" spans="5:58" ht="20.100000000000001" customHeight="1">
      <c r="E36" s="88" t="s">
        <v>52</v>
      </c>
      <c r="F36" s="214" t="s">
        <v>53</v>
      </c>
      <c r="H36" s="257"/>
      <c r="I36" s="257"/>
      <c r="J36" s="257"/>
      <c r="K36" s="110"/>
      <c r="L36" s="166" t="str">
        <f t="shared" si="9"/>
        <v/>
      </c>
      <c r="M36" s="182" t="str">
        <f>+IFERROR(IF(COUNT(L36),ROUND(L36/'Shareholding Pattern'!$L$57*100,2),""),"")</f>
        <v/>
      </c>
      <c r="N36" s="272" t="str">
        <f t="shared" si="12"/>
        <v/>
      </c>
      <c r="O36" s="110"/>
      <c r="P36" s="166" t="str">
        <f t="shared" si="10"/>
        <v/>
      </c>
      <c r="Q36" s="156" t="str">
        <f>+IFERROR(IF(COUNT(P36),ROUND(P36/'Shareholding Pattern'!$P$58*100,2),""),"")</f>
        <v/>
      </c>
      <c r="R36" s="257"/>
      <c r="S36" s="257"/>
      <c r="T36" s="166" t="str">
        <f t="shared" si="11"/>
        <v/>
      </c>
      <c r="U36" s="183" t="str">
        <f>+IFERROR(IF(COUNT(L36,T36),ROUND(SUM(L36,T36)/SUM('Shareholding Pattern'!$L$57,'Shareholding Pattern'!$T$57)*100,2),""),"")</f>
        <v/>
      </c>
      <c r="V36" s="110"/>
      <c r="W36" s="160" t="str">
        <f t="shared" si="8"/>
        <v/>
      </c>
      <c r="X36" s="431"/>
      <c r="Y36" s="432"/>
      <c r="Z36" s="257"/>
      <c r="AR36" t="s">
        <v>201</v>
      </c>
      <c r="AX36" t="s">
        <v>344</v>
      </c>
      <c r="AZ36" t="s">
        <v>245</v>
      </c>
      <c r="BF36" t="s">
        <v>368</v>
      </c>
    </row>
    <row r="37" spans="5:58" ht="20.100000000000001" customHeight="1">
      <c r="E37" s="88" t="s">
        <v>54</v>
      </c>
      <c r="F37" s="214" t="s">
        <v>55</v>
      </c>
      <c r="H37" s="257"/>
      <c r="I37" s="257"/>
      <c r="J37" s="257"/>
      <c r="K37" s="110"/>
      <c r="L37" s="166" t="str">
        <f t="shared" si="9"/>
        <v/>
      </c>
      <c r="M37" s="182" t="str">
        <f>+IFERROR(IF(COUNT(L37),ROUND(L37/'Shareholding Pattern'!$L$57*100,2),""),"")</f>
        <v/>
      </c>
      <c r="N37" s="272" t="str">
        <f t="shared" si="12"/>
        <v/>
      </c>
      <c r="O37" s="110"/>
      <c r="P37" s="166" t="str">
        <f t="shared" si="10"/>
        <v/>
      </c>
      <c r="Q37" s="156" t="str">
        <f>+IFERROR(IF(COUNT(P37),ROUND(P37/'Shareholding Pattern'!$P$58*100,2),""),"")</f>
        <v/>
      </c>
      <c r="R37" s="257"/>
      <c r="S37" s="257"/>
      <c r="T37" s="166" t="str">
        <f t="shared" si="11"/>
        <v/>
      </c>
      <c r="U37" s="183" t="str">
        <f>+IFERROR(IF(COUNT(L37,T37),ROUND(SUM(L37,T37)/SUM('Shareholding Pattern'!$L$57,'Shareholding Pattern'!$T$57)*100,2),""),"")</f>
        <v/>
      </c>
      <c r="V37" s="110"/>
      <c r="W37" s="160" t="str">
        <f t="shared" si="8"/>
        <v/>
      </c>
      <c r="X37" s="431"/>
      <c r="Y37" s="432"/>
      <c r="Z37" s="257"/>
      <c r="AR37" t="s">
        <v>202</v>
      </c>
      <c r="AX37" t="s">
        <v>225</v>
      </c>
      <c r="AZ37" t="s">
        <v>246</v>
      </c>
      <c r="BF37" t="s">
        <v>376</v>
      </c>
    </row>
    <row r="38" spans="5:58" ht="20.100000000000001" customHeight="1">
      <c r="E38" s="94" t="s">
        <v>56</v>
      </c>
      <c r="F38" s="216" t="s">
        <v>33</v>
      </c>
      <c r="H38" s="257"/>
      <c r="I38" s="257"/>
      <c r="J38" s="257"/>
      <c r="K38" s="110"/>
      <c r="L38" s="184" t="str">
        <f t="shared" si="9"/>
        <v/>
      </c>
      <c r="M38" s="223" t="str">
        <f>+IFERROR(IF(COUNT(L38),ROUND(L38/'Shareholding Pattern'!$L$57*100,2),""),"")</f>
        <v/>
      </c>
      <c r="N38" s="272" t="str">
        <f t="shared" si="12"/>
        <v/>
      </c>
      <c r="O38" s="110"/>
      <c r="P38" s="184" t="str">
        <f t="shared" si="10"/>
        <v/>
      </c>
      <c r="Q38" s="185" t="str">
        <f>+IFERROR(IF(COUNT(P38),ROUND(P38/'Shareholding Pattern'!$P$58*100,2),""),"")</f>
        <v/>
      </c>
      <c r="R38" s="257"/>
      <c r="S38" s="257"/>
      <c r="T38" s="184" t="str">
        <f t="shared" si="11"/>
        <v/>
      </c>
      <c r="U38" s="186" t="str">
        <f>+IFERROR(IF(COUNT(L38,T38),ROUND(SUM(L38,T38)/SUM('Shareholding Pattern'!$L$57,'Shareholding Pattern'!$T$57)*100,2),""),"")</f>
        <v/>
      </c>
      <c r="V38" s="110"/>
      <c r="W38" s="160" t="str">
        <f t="shared" si="8"/>
        <v/>
      </c>
      <c r="X38" s="431"/>
      <c r="Y38" s="432"/>
      <c r="Z38" s="257"/>
      <c r="AR38" t="s">
        <v>203</v>
      </c>
      <c r="AX38" t="s">
        <v>345</v>
      </c>
      <c r="AZ38" t="s">
        <v>247</v>
      </c>
      <c r="BF38" t="s">
        <v>377</v>
      </c>
    </row>
    <row r="39" spans="5:58" ht="20.100000000000001" customHeight="1">
      <c r="E39" s="426" t="s">
        <v>57</v>
      </c>
      <c r="F39" s="426"/>
      <c r="G39" s="426"/>
      <c r="H39" s="52" t="str">
        <f t="shared" ref="H39:Z39" si="13">+IFERROR(IF(COUNT(H30:H38),ROUND(SUM(H30:H38),0),""),"")</f>
        <v/>
      </c>
      <c r="I39" s="52" t="str">
        <f t="shared" si="13"/>
        <v/>
      </c>
      <c r="J39" s="52" t="str">
        <f t="shared" si="13"/>
        <v/>
      </c>
      <c r="K39" s="52" t="str">
        <f t="shared" si="13"/>
        <v/>
      </c>
      <c r="L39" s="52" t="str">
        <f t="shared" si="9"/>
        <v/>
      </c>
      <c r="M39" s="150" t="str">
        <f>+IFERROR(IF(COUNT(L39),ROUND(L39/'Shareholding Pattern'!$L$57*100,2),""),"")</f>
        <v/>
      </c>
      <c r="N39" s="150" t="str">
        <f t="shared" si="13"/>
        <v/>
      </c>
      <c r="O39" s="150" t="str">
        <f t="shared" si="13"/>
        <v/>
      </c>
      <c r="P39" s="52" t="str">
        <f t="shared" si="13"/>
        <v/>
      </c>
      <c r="Q39" s="157" t="str">
        <f>+IFERROR(IF(COUNT(P39),ROUND(P39/'Shareholding Pattern'!$P$58*100,2),""),"")</f>
        <v/>
      </c>
      <c r="R39" s="52" t="str">
        <f t="shared" si="13"/>
        <v/>
      </c>
      <c r="S39" s="52" t="str">
        <f t="shared" si="13"/>
        <v/>
      </c>
      <c r="T39" s="52" t="str">
        <f t="shared" si="13"/>
        <v/>
      </c>
      <c r="U39" s="138" t="str">
        <f>+IFERROR(IF(COUNT(L39,T39),ROUND(SUM(L39,T39)/SUM('Shareholding Pattern'!$L$57,'Shareholding Pattern'!$T$57)*100,2),""),"")</f>
        <v/>
      </c>
      <c r="V39" s="52" t="str">
        <f t="shared" si="13"/>
        <v/>
      </c>
      <c r="W39" s="162" t="str">
        <f t="shared" si="8"/>
        <v/>
      </c>
      <c r="X39" s="431"/>
      <c r="Y39" s="432"/>
      <c r="Z39" s="52" t="str">
        <f t="shared" si="13"/>
        <v/>
      </c>
      <c r="AR39" t="s">
        <v>204</v>
      </c>
      <c r="AX39" t="s">
        <v>346</v>
      </c>
      <c r="AZ39" t="s">
        <v>391</v>
      </c>
      <c r="BF39" t="s">
        <v>379</v>
      </c>
    </row>
    <row r="40" spans="5:58" ht="37.5" customHeight="1">
      <c r="E40" s="139" t="s">
        <v>60</v>
      </c>
      <c r="F40" s="209" t="s">
        <v>61</v>
      </c>
      <c r="G40" s="204"/>
      <c r="H40" s="257"/>
      <c r="I40" s="257"/>
      <c r="J40" s="257"/>
      <c r="K40" s="257"/>
      <c r="L40" s="187" t="str">
        <f>+IFERROR(IF(COUNT(I40:K40),ROUND(SUM(I40:K40),0),""),"")</f>
        <v/>
      </c>
      <c r="M40" s="188" t="str">
        <f>+IFERROR(IF(COUNT(L40),ROUND(L40/'Shareholding Pattern'!$L$57*100,2),""),"")</f>
        <v/>
      </c>
      <c r="N40" s="257" t="str">
        <f>IF(I40="","",I40)</f>
        <v/>
      </c>
      <c r="O40" s="257"/>
      <c r="P40" s="307" t="str">
        <f t="shared" ref="P40" si="14">+IFERROR(IF(COUNT(N40:O40),ROUND(SUM(N40:O40),0),""),"")</f>
        <v/>
      </c>
      <c r="Q40" s="189" t="str">
        <f>+IFERROR(IF(COUNT(P40),ROUND(P40/'Shareholding Pattern'!$P$58*100,2),""),"")</f>
        <v/>
      </c>
      <c r="R40" s="257"/>
      <c r="S40" s="257"/>
      <c r="T40" s="307" t="str">
        <f t="shared" ref="T40" si="15">+IFERROR(IF(COUNT(R40:S40),ROUND(SUM(R40:S40),0),""),"")</f>
        <v/>
      </c>
      <c r="U40" s="190" t="str">
        <f>+IFERROR(IF(COUNT(L40,T40),ROUND(SUM(L40,T40)/SUM('Shareholding Pattern'!$L$57,'Shareholding Pattern'!$T$57)*100,2),""),"")</f>
        <v/>
      </c>
      <c r="V40" s="257"/>
      <c r="W40" s="299" t="str">
        <f t="shared" si="8"/>
        <v/>
      </c>
      <c r="X40" s="431"/>
      <c r="Y40" s="432"/>
      <c r="Z40" s="257"/>
      <c r="AR40" t="s">
        <v>205</v>
      </c>
      <c r="AX40" t="s">
        <v>226</v>
      </c>
      <c r="AZ40" t="s">
        <v>248</v>
      </c>
      <c r="BF40" t="s">
        <v>382</v>
      </c>
    </row>
    <row r="41" spans="5:58" ht="20.100000000000001" customHeight="1">
      <c r="E41" s="426" t="s">
        <v>62</v>
      </c>
      <c r="F41" s="426"/>
      <c r="G41" s="426"/>
      <c r="H41" s="44" t="str">
        <f>+IF(COUNT(H40),SUM(H40),"")</f>
        <v/>
      </c>
      <c r="I41" s="44" t="str">
        <f t="shared" ref="I41:V41" si="16">+IF(COUNT(I40),SUM(I40),"")</f>
        <v/>
      </c>
      <c r="J41" s="44" t="str">
        <f t="shared" si="16"/>
        <v/>
      </c>
      <c r="K41" s="1" t="str">
        <f t="shared" si="16"/>
        <v/>
      </c>
      <c r="L41" s="44" t="str">
        <f t="shared" si="16"/>
        <v/>
      </c>
      <c r="M41" s="150" t="str">
        <f>+IFERROR(IF(COUNT(L41),ROUND(L41/'Shareholding Pattern'!$L$57*100,2),""),"")</f>
        <v/>
      </c>
      <c r="N41" s="28" t="str">
        <f t="shared" si="16"/>
        <v/>
      </c>
      <c r="O41" s="28" t="str">
        <f t="shared" si="16"/>
        <v/>
      </c>
      <c r="P41" s="44" t="str">
        <f t="shared" si="16"/>
        <v/>
      </c>
      <c r="Q41" s="158" t="str">
        <f>+IFERROR(IF(COUNT(P41),ROUND(P41/'Shareholding Pattern'!$P$58*100,2),""),"")</f>
        <v/>
      </c>
      <c r="R41" s="44" t="str">
        <f t="shared" si="16"/>
        <v/>
      </c>
      <c r="S41" s="44" t="str">
        <f t="shared" si="16"/>
        <v/>
      </c>
      <c r="T41" s="44" t="str">
        <f t="shared" si="16"/>
        <v/>
      </c>
      <c r="U41" s="138" t="str">
        <f>+IFERROR(IF(COUNT(L41,T41),ROUND(SUM(L41,T41)/SUM('Shareholding Pattern'!$L$57,'Shareholding Pattern'!$T$57)*100,2),""),"")</f>
        <v/>
      </c>
      <c r="V41" s="44" t="str">
        <f t="shared" si="16"/>
        <v/>
      </c>
      <c r="W41" s="162" t="str">
        <f t="shared" si="8"/>
        <v/>
      </c>
      <c r="X41" s="431"/>
      <c r="Y41" s="432"/>
      <c r="Z41" s="44" t="str">
        <f t="shared" ref="Z41" si="17">+IF(COUNT(Z40),SUM(Z40),"")</f>
        <v/>
      </c>
      <c r="AR41" t="s">
        <v>431</v>
      </c>
    </row>
    <row r="42" spans="5:58" ht="20.100000000000001" customHeight="1">
      <c r="E42" s="92" t="s">
        <v>63</v>
      </c>
      <c r="F42" s="211" t="s">
        <v>64</v>
      </c>
      <c r="G42" s="140"/>
      <c r="H42" s="304"/>
      <c r="I42" s="304"/>
      <c r="J42" s="304"/>
      <c r="K42" s="140"/>
      <c r="L42" s="140"/>
      <c r="M42" s="141"/>
      <c r="N42" s="142"/>
      <c r="O42" s="142"/>
      <c r="P42" s="304"/>
      <c r="Q42" s="141"/>
      <c r="R42" s="304"/>
      <c r="S42" s="304"/>
      <c r="T42" s="304"/>
      <c r="U42" s="140"/>
      <c r="V42" s="142"/>
      <c r="W42" s="143"/>
      <c r="X42" s="431"/>
      <c r="Y42" s="432"/>
      <c r="Z42" s="314"/>
    </row>
    <row r="43" spans="5:58" ht="51.75" customHeight="1">
      <c r="E43" s="126" t="s">
        <v>76</v>
      </c>
      <c r="F43" s="212" t="s">
        <v>65</v>
      </c>
      <c r="H43" s="257">
        <v>1929</v>
      </c>
      <c r="I43" s="257">
        <v>1006468</v>
      </c>
      <c r="J43" s="257"/>
      <c r="K43" s="257"/>
      <c r="L43" s="191">
        <f>+IFERROR(IF(COUNT(I43:K43),ROUND(SUM(I43:K43),0),""),"")</f>
        <v>1006468</v>
      </c>
      <c r="M43" s="192">
        <f>+IFERROR(IF(COUNT(L43),ROUND(L43/'Shareholding Pattern'!$L$57*100,2),""),"")</f>
        <v>4</v>
      </c>
      <c r="N43" s="257">
        <v>1006468</v>
      </c>
      <c r="O43" s="257"/>
      <c r="P43" s="191">
        <f t="shared" ref="P43" si="18">+IFERROR(IF(COUNT(N43:O43),ROUND(SUM(N43:O43),0),""),"")</f>
        <v>1006468</v>
      </c>
      <c r="Q43" s="154">
        <f>+IFERROR(IF(COUNT(P43),ROUND(P43/'Shareholding Pattern'!$P$58*100,2),""),"")</f>
        <v>4</v>
      </c>
      <c r="R43" s="257"/>
      <c r="S43" s="257"/>
      <c r="T43" s="191" t="str">
        <f>+IFERROR(IF(COUNT(R43:S43),ROUND(SUM(R43:S43),0),""),"")</f>
        <v/>
      </c>
      <c r="U43" s="183">
        <f>+IFERROR(IF(COUNT(L43,T43),ROUND(SUM(L43,T43)/SUM('Shareholding Pattern'!$L$57,'Shareholding Pattern'!$T$57)*100,2),""),"")</f>
        <v>4</v>
      </c>
      <c r="V43" s="257"/>
      <c r="W43" s="160" t="str">
        <f t="shared" ref="W43:W50" si="19">+IFERROR(IF(COUNT(V43),ROUND(SUM(V43)/SUM(L43)*100,2),""),0)</f>
        <v/>
      </c>
      <c r="X43" s="431"/>
      <c r="Y43" s="432"/>
      <c r="Z43" s="257">
        <v>972068</v>
      </c>
      <c r="AR43" t="s">
        <v>206</v>
      </c>
    </row>
    <row r="44" spans="5:58" ht="43.5" customHeight="1">
      <c r="E44" s="126" t="s">
        <v>77</v>
      </c>
      <c r="F44" s="213" t="s">
        <v>66</v>
      </c>
      <c r="H44" s="257">
        <v>56</v>
      </c>
      <c r="I44" s="257">
        <v>7135258</v>
      </c>
      <c r="J44" s="257"/>
      <c r="K44" s="257"/>
      <c r="L44" s="191">
        <f t="shared" ref="L44:L50" si="20">+IFERROR(IF(COUNT(I44:K44),ROUND(SUM(I44:K44),0),""),"")</f>
        <v>7135258</v>
      </c>
      <c r="M44" s="192">
        <f>+IFERROR(IF(COUNT(L44),ROUND(L44/'Shareholding Pattern'!$L$57*100,2),""),"")</f>
        <v>28.35</v>
      </c>
      <c r="N44" s="257">
        <v>7135258</v>
      </c>
      <c r="O44" s="257"/>
      <c r="P44" s="191">
        <f t="shared" ref="P44:P48" si="21">+IFERROR(IF(COUNT(N44:O44),ROUND(SUM(N44:O44),0),""),"")</f>
        <v>7135258</v>
      </c>
      <c r="Q44" s="154">
        <f>+IFERROR(IF(COUNT(P44),ROUND(P44/'Shareholding Pattern'!$P$58*100,2),""),"")</f>
        <v>28.35</v>
      </c>
      <c r="R44" s="257"/>
      <c r="S44" s="257"/>
      <c r="T44" s="191" t="str">
        <f t="shared" ref="T44:T50" si="22">+IFERROR(IF(COUNT(R44:S44),ROUND(SUM(R44:S44),0),""),"")</f>
        <v/>
      </c>
      <c r="U44" s="183">
        <f>+IFERROR(IF(COUNT(L44,T44),ROUND(SUM(L44,T44)/SUM('Shareholding Pattern'!$L$57,'Shareholding Pattern'!$T$57)*100,2),""),"")</f>
        <v>28.35</v>
      </c>
      <c r="V44" s="257"/>
      <c r="W44" s="160" t="str">
        <f t="shared" si="19"/>
        <v/>
      </c>
      <c r="X44" s="431"/>
      <c r="Y44" s="432"/>
      <c r="Z44" s="257">
        <v>7135258</v>
      </c>
      <c r="AR44" t="s">
        <v>207</v>
      </c>
    </row>
    <row r="45" spans="5:58" ht="20.100000000000001" customHeight="1">
      <c r="E45" s="126" t="s">
        <v>28</v>
      </c>
      <c r="F45" s="214" t="s">
        <v>67</v>
      </c>
      <c r="H45" s="257"/>
      <c r="I45" s="257"/>
      <c r="J45" s="257"/>
      <c r="K45" s="257"/>
      <c r="L45" s="191" t="str">
        <f t="shared" si="20"/>
        <v/>
      </c>
      <c r="M45" s="192" t="str">
        <f>+IFERROR(IF(COUNT(L45),ROUND(L45/'Shareholding Pattern'!$L$57*100,2),""),"")</f>
        <v/>
      </c>
      <c r="N45" s="257"/>
      <c r="O45" s="257"/>
      <c r="P45" s="191" t="str">
        <f t="shared" si="21"/>
        <v/>
      </c>
      <c r="Q45" s="154" t="str">
        <f>+IFERROR(IF(COUNT(P45),ROUND(P45/'Shareholding Pattern'!$P$58*100,2),""),"")</f>
        <v/>
      </c>
      <c r="R45" s="257"/>
      <c r="S45" s="257"/>
      <c r="T45" s="191" t="str">
        <f t="shared" si="22"/>
        <v/>
      </c>
      <c r="U45" s="183" t="str">
        <f>+IFERROR(IF(COUNT(L45,T45),ROUND(SUM(L45,T45)/SUM('Shareholding Pattern'!$L$57,'Shareholding Pattern'!$T$57)*100,2),""),"")</f>
        <v/>
      </c>
      <c r="V45" s="257"/>
      <c r="W45" s="160" t="str">
        <f t="shared" si="19"/>
        <v/>
      </c>
      <c r="X45" s="431"/>
      <c r="Y45" s="432"/>
      <c r="Z45" s="257"/>
      <c r="AR45" t="s">
        <v>208</v>
      </c>
    </row>
    <row r="46" spans="5:58" ht="20.100000000000001" customHeight="1">
      <c r="E46" s="126" t="s">
        <v>30</v>
      </c>
      <c r="F46" s="214" t="s">
        <v>68</v>
      </c>
      <c r="H46" s="257"/>
      <c r="I46" s="257"/>
      <c r="J46" s="257"/>
      <c r="K46" s="257"/>
      <c r="L46" s="191" t="str">
        <f t="shared" si="20"/>
        <v/>
      </c>
      <c r="M46" s="192" t="str">
        <f>+IFERROR(IF(COUNT(L46),ROUND(L46/'Shareholding Pattern'!$L$57*100,2),""),"")</f>
        <v/>
      </c>
      <c r="N46" s="257"/>
      <c r="O46" s="257"/>
      <c r="P46" s="191" t="str">
        <f t="shared" si="21"/>
        <v/>
      </c>
      <c r="Q46" s="193" t="str">
        <f>+IFERROR(IF(COUNT(P46),ROUND(P46/'Shareholding Pattern'!$P$58*100,2),""),"")</f>
        <v/>
      </c>
      <c r="R46" s="257"/>
      <c r="S46" s="257"/>
      <c r="T46" s="191" t="str">
        <f t="shared" si="22"/>
        <v/>
      </c>
      <c r="U46" s="183" t="str">
        <f>+IFERROR(IF(COUNT(L46,T46),ROUND(SUM(L46,T46)/SUM('Shareholding Pattern'!$L$57,'Shareholding Pattern'!$T$57)*100,2),""),"")</f>
        <v/>
      </c>
      <c r="V46" s="257"/>
      <c r="W46" s="160" t="str">
        <f t="shared" si="19"/>
        <v/>
      </c>
      <c r="X46" s="431"/>
      <c r="Y46" s="432"/>
      <c r="Z46" s="257"/>
      <c r="AR46" t="s">
        <v>209</v>
      </c>
    </row>
    <row r="47" spans="5:58" ht="39" customHeight="1">
      <c r="E47" s="126" t="s">
        <v>32</v>
      </c>
      <c r="F47" s="215" t="s">
        <v>69</v>
      </c>
      <c r="H47" s="257"/>
      <c r="I47" s="257"/>
      <c r="J47" s="257"/>
      <c r="K47" s="257"/>
      <c r="L47" s="191" t="str">
        <f t="shared" si="20"/>
        <v/>
      </c>
      <c r="M47" s="192" t="str">
        <f>+IFERROR(IF(COUNT(L47),ROUND(L47/'Shareholding Pattern'!$L$57*100,2),""),"")</f>
        <v/>
      </c>
      <c r="N47" s="257"/>
      <c r="O47" s="257"/>
      <c r="P47" s="191" t="str">
        <f t="shared" si="21"/>
        <v/>
      </c>
      <c r="Q47" s="193" t="str">
        <f>+IFERROR(IF(COUNT(P47),ROUND(P47/'Shareholding Pattern'!$P$58*100,2),""),"")</f>
        <v/>
      </c>
      <c r="R47" s="257"/>
      <c r="S47" s="257"/>
      <c r="T47" s="191" t="str">
        <f t="shared" si="22"/>
        <v/>
      </c>
      <c r="U47" s="183" t="str">
        <f>+IFERROR(IF(COUNT(L47,T47),ROUND(SUM(L47,T47)/SUM('Shareholding Pattern'!$L$57,'Shareholding Pattern'!$T$57)*100,2),""),"")</f>
        <v/>
      </c>
      <c r="V47" s="257"/>
      <c r="W47" s="160" t="str">
        <f t="shared" si="19"/>
        <v/>
      </c>
      <c r="X47" s="431"/>
      <c r="Y47" s="432"/>
      <c r="Z47" s="257"/>
      <c r="AR47" t="s">
        <v>210</v>
      </c>
    </row>
    <row r="48" spans="5:58" ht="20.100000000000001" customHeight="1">
      <c r="E48" s="144" t="s">
        <v>42</v>
      </c>
      <c r="F48" s="216" t="s">
        <v>33</v>
      </c>
      <c r="H48" s="257">
        <v>45</v>
      </c>
      <c r="I48" s="257">
        <v>118509</v>
      </c>
      <c r="J48" s="257"/>
      <c r="K48" s="257"/>
      <c r="L48" s="194">
        <f t="shared" si="20"/>
        <v>118509</v>
      </c>
      <c r="M48" s="195">
        <f>+IFERROR(IF(COUNT(L48),ROUND(L48/'Shareholding Pattern'!$L$57*100,2),""),"")</f>
        <v>0.47</v>
      </c>
      <c r="N48" s="257">
        <v>118509</v>
      </c>
      <c r="O48" s="257"/>
      <c r="P48" s="194">
        <f t="shared" si="21"/>
        <v>118509</v>
      </c>
      <c r="Q48" s="196">
        <f>+IFERROR(IF(COUNT(P48),ROUND(P48/'Shareholding Pattern'!$P$58*100,2),""),"")</f>
        <v>0.47</v>
      </c>
      <c r="R48" s="257"/>
      <c r="S48" s="257"/>
      <c r="T48" s="194" t="str">
        <f t="shared" si="22"/>
        <v/>
      </c>
      <c r="U48" s="186">
        <f>+IFERROR(IF(COUNT(L48,T48),ROUND(SUM(L48,T48)/SUM('Shareholding Pattern'!$L$57,'Shareholding Pattern'!$T$57)*100,2),""),"")</f>
        <v>0.47</v>
      </c>
      <c r="V48" s="257"/>
      <c r="W48" s="197" t="str">
        <f t="shared" si="19"/>
        <v/>
      </c>
      <c r="X48" s="431"/>
      <c r="Y48" s="432"/>
      <c r="Z48" s="257">
        <v>117369</v>
      </c>
      <c r="AR48" t="s">
        <v>211</v>
      </c>
    </row>
    <row r="49" spans="5:44" ht="20.100000000000001" customHeight="1">
      <c r="E49" s="426" t="s">
        <v>70</v>
      </c>
      <c r="F49" s="426"/>
      <c r="G49" s="426"/>
      <c r="H49" s="52">
        <f>+IFERROR(IF(COUNT(H43:H48),ROUND(SUM(H43:H48),0),""),"")</f>
        <v>2030</v>
      </c>
      <c r="I49" s="52">
        <f t="shared" ref="I49:V49" si="23">+IFERROR(IF(COUNT(I43:I48),ROUND(SUM(I43:I48),0),""),"")</f>
        <v>8260235</v>
      </c>
      <c r="J49" s="52" t="str">
        <f t="shared" si="23"/>
        <v/>
      </c>
      <c r="K49" s="4" t="str">
        <f t="shared" si="23"/>
        <v/>
      </c>
      <c r="L49" s="167">
        <f t="shared" si="20"/>
        <v>8260235</v>
      </c>
      <c r="M49" s="151">
        <f>+IFERROR(IF(COUNT(L49),ROUND(L49/'Shareholding Pattern'!$L$57*100,2),""),"")</f>
        <v>32.82</v>
      </c>
      <c r="N49" s="119">
        <f t="shared" si="23"/>
        <v>8260235</v>
      </c>
      <c r="O49" s="119" t="str">
        <f t="shared" si="23"/>
        <v/>
      </c>
      <c r="P49" s="167">
        <f t="shared" ref="P49" si="24">+IFERROR(IF(COUNT(N49:O49),ROUND(SUM(N49:O49),0),""),"")</f>
        <v>8260235</v>
      </c>
      <c r="Q49" s="155">
        <f>+IFERROR(IF(COUNT(P49),ROUND(P49/'Shareholding Pattern'!$P$58*100,2),""),"")</f>
        <v>32.82</v>
      </c>
      <c r="R49" s="52" t="str">
        <f>+IFERROR(IF(COUNT(R43:R48),ROUND(SUM(R43:R48),0),""),"")</f>
        <v/>
      </c>
      <c r="S49" s="52" t="str">
        <f t="shared" si="23"/>
        <v/>
      </c>
      <c r="T49" s="167" t="str">
        <f t="shared" ref="T49" si="25">+IFERROR(IF(COUNT(R49:S49),ROUND(SUM(R49:S49),0),""),"")</f>
        <v/>
      </c>
      <c r="U49" s="138">
        <f>+IFERROR(IF(COUNT(L49,T49),ROUND(SUM(L49,T49)/SUM('Shareholding Pattern'!$L$57,'Shareholding Pattern'!$T$57)*100,2),""),"")</f>
        <v>32.82</v>
      </c>
      <c r="V49" s="119" t="str">
        <f t="shared" si="23"/>
        <v/>
      </c>
      <c r="W49" s="161" t="str">
        <f t="shared" si="19"/>
        <v/>
      </c>
      <c r="X49" s="431"/>
      <c r="Y49" s="432"/>
      <c r="Z49" s="52">
        <f t="shared" ref="Z49" si="26">+IFERROR(IF(COUNT(Z43:Z48),ROUND(SUM(Z43:Z48),0),""),"")</f>
        <v>8224695</v>
      </c>
      <c r="AR49" t="s">
        <v>212</v>
      </c>
    </row>
    <row r="50" spans="5:44" ht="20.100000000000001" customHeight="1">
      <c r="E50" s="425" t="s">
        <v>106</v>
      </c>
      <c r="F50" s="425"/>
      <c r="G50" s="425"/>
      <c r="H50" s="52">
        <f>+IFERROR(IF(COUNT(H39,H41,H49),ROUND(SUM(H39,H41,H49),0),""),"")</f>
        <v>2030</v>
      </c>
      <c r="I50" s="52">
        <f t="shared" ref="I50:V50" si="27">+IFERROR(IF(COUNT(I39,I41,I49),ROUND(SUM(I39,I41,I49),0),""),"")</f>
        <v>8260235</v>
      </c>
      <c r="J50" s="52" t="str">
        <f t="shared" si="27"/>
        <v/>
      </c>
      <c r="K50" s="52" t="str">
        <f t="shared" si="27"/>
        <v/>
      </c>
      <c r="L50" s="167">
        <f t="shared" si="20"/>
        <v>8260235</v>
      </c>
      <c r="M50" s="151">
        <f>+IFERROR(IF(COUNT(L50),ROUND(L50/'Shareholding Pattern'!$L$57*100,2),""),"")</f>
        <v>32.82</v>
      </c>
      <c r="N50" s="119">
        <f t="shared" si="27"/>
        <v>8260235</v>
      </c>
      <c r="O50" s="119" t="str">
        <f t="shared" si="27"/>
        <v/>
      </c>
      <c r="P50" s="52">
        <f t="shared" si="27"/>
        <v>8260235</v>
      </c>
      <c r="Q50" s="155">
        <f>+IFERROR(IF(COUNT(P50),ROUND(P50/'Shareholding Pattern'!$P$58*100,2),""),"")</f>
        <v>32.82</v>
      </c>
      <c r="R50" s="52" t="str">
        <f>+IFERROR(IF(COUNT(R39,R40,R49),ROUND(SUM(R39,R40,R49),0),""),"")</f>
        <v/>
      </c>
      <c r="S50" s="52" t="str">
        <f>+IFERROR(IF(COUNT(S39,S40,S49),ROUND(SUM(S39,S40,S49),0),""),"")</f>
        <v/>
      </c>
      <c r="T50" s="308" t="str">
        <f t="shared" si="22"/>
        <v/>
      </c>
      <c r="U50" s="138">
        <f>+IFERROR(IF(COUNT(L50,T50),ROUND(SUM(L50,T50)/SUM('Shareholding Pattern'!$L$57,'Shareholding Pattern'!$T$57)*100,2),""),"")</f>
        <v>32.82</v>
      </c>
      <c r="V50" s="119" t="str">
        <f t="shared" si="27"/>
        <v/>
      </c>
      <c r="W50" s="161" t="str">
        <f t="shared" si="19"/>
        <v/>
      </c>
      <c r="X50" s="433"/>
      <c r="Y50" s="434"/>
      <c r="Z50" s="52">
        <f t="shared" ref="Z50" si="28">+IFERROR(IF(COUNT(Z39,Z41,Z49),ROUND(SUM(Z39,Z41,Z49),0),""),"")</f>
        <v>8224695</v>
      </c>
      <c r="AR50" t="s">
        <v>213</v>
      </c>
    </row>
    <row r="51" spans="5:44" ht="34.5" customHeight="1">
      <c r="E51" s="145"/>
      <c r="F51" s="220" t="s">
        <v>428</v>
      </c>
      <c r="G51" s="219"/>
      <c r="H51" s="305"/>
      <c r="I51" s="305"/>
      <c r="J51" s="305"/>
      <c r="K51" s="219"/>
      <c r="L51" s="219"/>
      <c r="M51" s="219"/>
      <c r="N51" s="219"/>
      <c r="O51" s="219"/>
      <c r="P51" s="305"/>
      <c r="Q51" s="219"/>
      <c r="R51" s="305"/>
      <c r="S51" s="305"/>
      <c r="T51" s="305"/>
      <c r="U51" s="219"/>
      <c r="V51" s="219"/>
      <c r="W51" s="219"/>
      <c r="X51" s="219"/>
      <c r="Y51" s="219"/>
      <c r="Z51" s="315"/>
    </row>
    <row r="52" spans="5:44" ht="42" customHeight="1">
      <c r="E52" s="109"/>
      <c r="F52" s="210" t="s">
        <v>429</v>
      </c>
      <c r="M52"/>
      <c r="N52"/>
      <c r="O52"/>
      <c r="Q52"/>
      <c r="U52"/>
      <c r="V52"/>
      <c r="W52"/>
      <c r="X52"/>
      <c r="Y52"/>
      <c r="Z52" s="316"/>
    </row>
    <row r="53" spans="5:44" ht="34.5" customHeight="1">
      <c r="E53" s="96" t="s">
        <v>58</v>
      </c>
      <c r="F53" s="460" t="s">
        <v>59</v>
      </c>
      <c r="G53" s="461"/>
      <c r="H53" s="461"/>
      <c r="I53" s="461"/>
      <c r="J53" s="461"/>
      <c r="K53" s="461"/>
      <c r="L53" s="461"/>
      <c r="M53" s="461"/>
      <c r="N53" s="461"/>
      <c r="O53" s="461"/>
      <c r="P53" s="461"/>
      <c r="Q53" s="461"/>
      <c r="R53" s="461"/>
      <c r="S53" s="461"/>
      <c r="T53" s="461"/>
      <c r="U53" s="461"/>
      <c r="V53" s="461"/>
      <c r="W53" s="461"/>
      <c r="X53" s="461"/>
      <c r="Y53" s="461"/>
      <c r="Z53" s="462"/>
    </row>
    <row r="54" spans="5:44" ht="33" customHeight="1">
      <c r="E54" s="97" t="s">
        <v>78</v>
      </c>
      <c r="F54" s="218" t="s">
        <v>71</v>
      </c>
      <c r="H54" s="257"/>
      <c r="I54" s="257"/>
      <c r="J54" s="257"/>
      <c r="K54" s="257"/>
      <c r="L54" s="191" t="str">
        <f>+IFERROR(IF(COUNT(I54:K54),ROUND(SUM(I54:K54),2),""),"")</f>
        <v/>
      </c>
      <c r="M54" s="152"/>
      <c r="N54" s="257"/>
      <c r="O54" s="257"/>
      <c r="P54" s="191" t="str">
        <f>+IFERROR(IF(COUNT(N54:O54),ROUND(SUM(N54:O54),2),""),"")</f>
        <v/>
      </c>
      <c r="Q54" s="154" t="str">
        <f>+IFERROR(IF(COUNT(P54),ROUND(P54/'Shareholding Pattern'!$P$58*100,2),""),"")</f>
        <v/>
      </c>
      <c r="R54" s="257"/>
      <c r="S54" s="257"/>
      <c r="T54" s="191" t="str">
        <f>+IFERROR(IF(COUNT(R54:S54),ROUND(SUM(R54:S54),2),""),"")</f>
        <v/>
      </c>
      <c r="U54" s="133"/>
      <c r="V54" s="257"/>
      <c r="W54" s="160" t="str">
        <f t="shared" ref="W54:W58" si="29">+IFERROR(IF(COUNT(V54),ROUND(SUM(V54)/SUM(L54)*100,2),""),0)</f>
        <v/>
      </c>
      <c r="X54" s="446"/>
      <c r="Y54" s="447"/>
      <c r="Z54" s="257"/>
      <c r="AR54" t="s">
        <v>214</v>
      </c>
    </row>
    <row r="55" spans="5:44" ht="33.75" customHeight="1">
      <c r="E55" s="97" t="s">
        <v>60</v>
      </c>
      <c r="F55" s="218" t="s">
        <v>72</v>
      </c>
      <c r="H55" s="257"/>
      <c r="I55" s="257"/>
      <c r="J55" s="257"/>
      <c r="K55" s="257"/>
      <c r="L55" s="191" t="str">
        <f>+IFERROR(IF(COUNT(I55:K55),ROUND(SUM(I55:K55),2),""),"")</f>
        <v/>
      </c>
      <c r="M55" s="198" t="str">
        <f>+IFERROR(IF(COUNT(L55),ROUND(L55/'Shareholding Pattern'!$L$57*100,2),""),"")</f>
        <v/>
      </c>
      <c r="N55" s="257"/>
      <c r="O55" s="257"/>
      <c r="P55" s="191" t="str">
        <f>+IFERROR(IF(COUNT(N55:O55),ROUND(SUM(N55:O55),2),""),"")</f>
        <v/>
      </c>
      <c r="Q55" s="154" t="str">
        <f>+IFERROR(IF(COUNT(P55),ROUND(P55/'Shareholding Pattern'!$P$58*100,2),""),"")</f>
        <v/>
      </c>
      <c r="R55" s="257"/>
      <c r="S55" s="257"/>
      <c r="T55" s="191" t="str">
        <f>+IFERROR(IF(COUNT(R55:S55),ROUND(SUM(R55:S55),2),""),"")</f>
        <v/>
      </c>
      <c r="U55" s="127" t="str">
        <f>+IFERROR(IF(COUNT(L55,T55),ROUND(SUM(L55,T55)/SUM('Shareholding Pattern'!$L$57,'Shareholding Pattern'!$T$57)*100,2),""),"")</f>
        <v/>
      </c>
      <c r="V55" s="257"/>
      <c r="W55" s="160" t="str">
        <f t="shared" si="29"/>
        <v/>
      </c>
      <c r="X55" s="448"/>
      <c r="Y55" s="449"/>
      <c r="Z55" s="257"/>
      <c r="AR55" t="s">
        <v>215</v>
      </c>
    </row>
    <row r="56" spans="5:44" ht="31.5" customHeight="1">
      <c r="E56" s="427" t="s">
        <v>73</v>
      </c>
      <c r="F56" s="427"/>
      <c r="G56" s="427"/>
      <c r="H56" s="128" t="str">
        <f>IFERROR(IF(COUNT(H54:H55),ROUND(SUM(H54:H55),0),""),"")</f>
        <v/>
      </c>
      <c r="I56" s="128" t="str">
        <f t="shared" ref="I56:Z56" si="30">IFERROR(IF(COUNT(I54:I55),ROUND(SUM(I54:I55),0),""),"")</f>
        <v/>
      </c>
      <c r="J56" s="128" t="str">
        <f t="shared" si="30"/>
        <v/>
      </c>
      <c r="K56" s="128" t="str">
        <f t="shared" si="30"/>
        <v/>
      </c>
      <c r="L56" s="128" t="str">
        <f t="shared" si="30"/>
        <v/>
      </c>
      <c r="M56" s="152"/>
      <c r="N56" s="129" t="str">
        <f t="shared" si="30"/>
        <v/>
      </c>
      <c r="O56" s="129" t="str">
        <f t="shared" si="30"/>
        <v/>
      </c>
      <c r="P56" s="130" t="str">
        <f t="shared" si="30"/>
        <v/>
      </c>
      <c r="Q56" s="154" t="str">
        <f>+IFERROR(IF(COUNT(P56),ROUND(P56/'Shareholding Pattern'!$P$58*100,2),""),"")</f>
        <v/>
      </c>
      <c r="R56" s="128" t="str">
        <f t="shared" si="30"/>
        <v/>
      </c>
      <c r="S56" s="128" t="str">
        <f t="shared" si="30"/>
        <v/>
      </c>
      <c r="T56" s="128" t="str">
        <f t="shared" si="30"/>
        <v/>
      </c>
      <c r="U56" s="133"/>
      <c r="V56" s="128" t="str">
        <f t="shared" si="30"/>
        <v/>
      </c>
      <c r="W56" s="160" t="str">
        <f t="shared" si="29"/>
        <v/>
      </c>
      <c r="X56" s="448"/>
      <c r="Y56" s="449"/>
      <c r="Z56" s="128" t="str">
        <f t="shared" si="30"/>
        <v/>
      </c>
      <c r="AR56" t="s">
        <v>216</v>
      </c>
    </row>
    <row r="57" spans="5:44" ht="26.25" customHeight="1">
      <c r="E57" s="428" t="s">
        <v>74</v>
      </c>
      <c r="F57" s="428"/>
      <c r="G57" s="428"/>
      <c r="H57" s="128">
        <f t="shared" ref="H57:Z57" si="31">+IFERROR(IF(COUNT(H26,H50,H55),ROUND(SUM(H26,H50,H55),0),""),"")</f>
        <v>2034</v>
      </c>
      <c r="I57" s="128">
        <f t="shared" si="31"/>
        <v>25166940</v>
      </c>
      <c r="J57" s="128" t="str">
        <f t="shared" si="31"/>
        <v/>
      </c>
      <c r="K57" s="128" t="str">
        <f t="shared" si="31"/>
        <v/>
      </c>
      <c r="L57" s="128">
        <f t="shared" si="31"/>
        <v>25166940</v>
      </c>
      <c r="M57" s="153">
        <f>+IFERROR(IF(COUNT(L57),ROUND(L57/'Shareholding Pattern'!$L$57*100,2),""),0)</f>
        <v>100</v>
      </c>
      <c r="N57" s="132">
        <f t="shared" si="31"/>
        <v>25166940</v>
      </c>
      <c r="O57" s="132" t="str">
        <f t="shared" si="31"/>
        <v/>
      </c>
      <c r="P57" s="128">
        <f t="shared" si="31"/>
        <v>25166940</v>
      </c>
      <c r="Q57" s="154">
        <f>+IFERROR(IF(COUNT(P57),ROUND(P57/'Shareholding Pattern'!$P$58*100,2),""),0)</f>
        <v>100</v>
      </c>
      <c r="R57" s="128" t="str">
        <f t="shared" si="31"/>
        <v/>
      </c>
      <c r="S57" s="128" t="str">
        <f t="shared" si="31"/>
        <v/>
      </c>
      <c r="T57" s="128" t="str">
        <f t="shared" si="31"/>
        <v/>
      </c>
      <c r="U57" s="131">
        <f>+IFERROR(IF(COUNT(L57,T57),ROUND(SUM(L57,T57)/SUM('Shareholding Pattern'!$L$57,'Shareholding Pattern'!$T$57)*100,2),""),0)</f>
        <v>100</v>
      </c>
      <c r="V57" s="128" t="str">
        <f t="shared" si="31"/>
        <v/>
      </c>
      <c r="W57" s="160" t="str">
        <f t="shared" si="29"/>
        <v/>
      </c>
      <c r="X57" s="450"/>
      <c r="Y57" s="451"/>
      <c r="Z57" s="128">
        <f t="shared" si="31"/>
        <v>25131400</v>
      </c>
    </row>
    <row r="58" spans="5:44" ht="22.5" customHeight="1">
      <c r="E58" s="428" t="s">
        <v>75</v>
      </c>
      <c r="F58" s="428"/>
      <c r="G58" s="428"/>
      <c r="H58" s="128">
        <f t="shared" ref="H58:Z58" si="32">+IFERROR(IF(COUNT(H26,H50,H56),ROUND(SUM(H26,H50,H56),0),""),"")</f>
        <v>2034</v>
      </c>
      <c r="I58" s="128">
        <f t="shared" si="32"/>
        <v>25166940</v>
      </c>
      <c r="J58" s="128" t="str">
        <f t="shared" si="32"/>
        <v/>
      </c>
      <c r="K58" s="128" t="str">
        <f t="shared" si="32"/>
        <v/>
      </c>
      <c r="L58" s="128">
        <f t="shared" si="32"/>
        <v>25166940</v>
      </c>
      <c r="M58" s="253">
        <f>+IFERROR(IF(COUNT(L57),ROUND(L57/'Shareholding Pattern'!$L$57*100,2),""),"")</f>
        <v>100</v>
      </c>
      <c r="N58" s="132">
        <f t="shared" si="32"/>
        <v>25166940</v>
      </c>
      <c r="O58" s="132" t="str">
        <f t="shared" si="32"/>
        <v/>
      </c>
      <c r="P58" s="128">
        <f t="shared" si="32"/>
        <v>25166940</v>
      </c>
      <c r="Q58" s="154">
        <f>+IFERROR(IF(COUNT(P58),ROUND(P58/'Shareholding Pattern'!$P$58*100,2),""),"")</f>
        <v>100</v>
      </c>
      <c r="R58" s="128" t="str">
        <f t="shared" si="32"/>
        <v/>
      </c>
      <c r="S58" s="128" t="str">
        <f t="shared" si="32"/>
        <v/>
      </c>
      <c r="T58" s="128" t="str">
        <f t="shared" si="32"/>
        <v/>
      </c>
      <c r="U58" s="254">
        <f t="shared" si="32"/>
        <v>100</v>
      </c>
      <c r="V58" s="128" t="str">
        <f t="shared" si="32"/>
        <v/>
      </c>
      <c r="W58" s="160" t="str">
        <f t="shared" si="29"/>
        <v/>
      </c>
      <c r="X58" s="128" t="str">
        <f t="shared" si="32"/>
        <v/>
      </c>
      <c r="Y58" s="160" t="str">
        <f>+IFERROR(IF(COUNT(X58),ROUND(SUM(X58)/SUM(L58)*100,2),""),0)</f>
        <v/>
      </c>
      <c r="Z58" s="128">
        <f t="shared" si="32"/>
        <v>25131400</v>
      </c>
      <c r="AR58" t="s">
        <v>217</v>
      </c>
    </row>
    <row r="59" spans="5:44" ht="35.1" customHeight="1">
      <c r="E59" s="437" t="s">
        <v>183</v>
      </c>
      <c r="F59" s="438"/>
      <c r="G59" s="438"/>
      <c r="H59" s="438"/>
      <c r="I59" s="438"/>
      <c r="J59" s="438"/>
      <c r="K59" s="438"/>
      <c r="L59" s="438"/>
      <c r="M59" s="439"/>
      <c r="N59" s="435"/>
      <c r="O59" s="436"/>
      <c r="P59" s="309"/>
      <c r="Q59" s="227"/>
      <c r="R59" s="306"/>
      <c r="S59" s="306"/>
      <c r="T59" s="306"/>
      <c r="U59" s="227"/>
      <c r="V59" s="227"/>
      <c r="W59" s="227"/>
      <c r="X59" s="423"/>
      <c r="Y59" s="423"/>
      <c r="Z59" s="424"/>
    </row>
    <row r="60" spans="5:44" ht="35.1" customHeight="1">
      <c r="E60" s="437" t="s">
        <v>587</v>
      </c>
      <c r="F60" s="438"/>
      <c r="G60" s="438"/>
      <c r="H60" s="438"/>
      <c r="I60" s="438"/>
      <c r="J60" s="438"/>
      <c r="K60" s="438"/>
      <c r="L60" s="438"/>
      <c r="M60" s="439"/>
      <c r="N60" s="467"/>
      <c r="O60" s="436"/>
      <c r="P60" s="309"/>
      <c r="Q60" s="227"/>
      <c r="R60" s="306"/>
      <c r="S60" s="306"/>
      <c r="T60" s="306"/>
      <c r="U60" s="227"/>
      <c r="V60" s="227"/>
      <c r="W60" s="227"/>
      <c r="X60" s="423"/>
      <c r="Y60" s="423"/>
      <c r="Z60" s="424"/>
    </row>
    <row r="61" spans="5:44" ht="35.1" customHeight="1">
      <c r="E61" s="437" t="s">
        <v>588</v>
      </c>
      <c r="F61" s="438"/>
      <c r="G61" s="438"/>
      <c r="H61" s="438"/>
      <c r="I61" s="438"/>
      <c r="J61" s="438"/>
      <c r="K61" s="438"/>
      <c r="L61" s="438"/>
      <c r="M61" s="439"/>
      <c r="N61" s="467"/>
      <c r="O61" s="436"/>
      <c r="P61" s="309"/>
      <c r="Q61" s="227"/>
      <c r="R61" s="306"/>
      <c r="S61" s="306"/>
      <c r="T61" s="306"/>
      <c r="U61" s="227"/>
      <c r="V61" s="227"/>
      <c r="W61" s="227"/>
      <c r="X61" s="423"/>
      <c r="Y61" s="423"/>
      <c r="Z61" s="424"/>
    </row>
    <row r="62" spans="5:44" ht="35.1" customHeight="1">
      <c r="E62" s="437" t="s">
        <v>589</v>
      </c>
      <c r="F62" s="438"/>
      <c r="G62" s="438"/>
      <c r="H62" s="438"/>
      <c r="I62" s="438"/>
      <c r="J62" s="438"/>
      <c r="K62" s="438"/>
      <c r="L62" s="438"/>
      <c r="M62" s="439"/>
      <c r="N62" s="435"/>
      <c r="O62" s="436"/>
      <c r="P62" s="309"/>
      <c r="Q62" s="227"/>
      <c r="R62" s="306"/>
      <c r="S62" s="306"/>
      <c r="T62" s="306"/>
      <c r="U62" s="227"/>
      <c r="V62" s="227"/>
      <c r="W62" s="227"/>
      <c r="X62" s="423"/>
      <c r="Y62" s="423"/>
      <c r="Z62" s="424"/>
    </row>
    <row r="63" spans="5:44"/>
  </sheetData>
  <sheetProtection password="F884"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5">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0:Z38 Z40 Z43:Z48" xr:uid="{00000000-0002-0000-0500-000001000000}">
      <formula1>L30</formula1>
    </dataValidation>
    <dataValidation type="whole" operator="greaterThanOrEqual" allowBlank="1" showInputMessage="1" showErrorMessage="1" sqref="R30:S38 N30:O38 N40:O40 N43:O48 R40:S40 R43:S48 N54:O55 R54:S55 I30:K38 I40:K40 I43:K48 I54:K55" xr:uid="{00000000-0002-0000-0500-000002000000}">
      <formula1>0</formula1>
    </dataValidation>
    <dataValidation type="whole" operator="greaterThan" allowBlank="1" showInputMessage="1" showErrorMessage="1" sqref="H30:H38 H40 H54:H55 H43:H48" xr:uid="{00000000-0002-0000-0500-000003000000}">
      <formula1>0</formula1>
    </dataValidation>
    <dataValidation operator="greaterThan" allowBlank="1" showInputMessage="1" showErrorMessage="1" sqref="H20:H24 H14:H17" xr:uid="{00000000-0002-0000-0500-000004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19"/>
  <sheetViews>
    <sheetView showGridLines="0" topLeftCell="D7" zoomScale="85" zoomScaleNormal="85" workbookViewId="0">
      <selection activeCell="K22" sqref="K2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8" width="14.5703125" hidden="1" customWidth="1"/>
    <col min="19" max="19" width="14.5703125"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3</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15" t="s">
        <v>137</v>
      </c>
      <c r="F9" s="415" t="s">
        <v>136</v>
      </c>
      <c r="G9" s="415" t="s">
        <v>1</v>
      </c>
      <c r="H9" s="415" t="s">
        <v>3</v>
      </c>
      <c r="I9" s="415" t="s">
        <v>4</v>
      </c>
      <c r="J9" s="415" t="s">
        <v>5</v>
      </c>
      <c r="K9" s="415" t="s">
        <v>6</v>
      </c>
      <c r="L9" s="415" t="s">
        <v>7</v>
      </c>
      <c r="M9" s="421" t="s">
        <v>8</v>
      </c>
      <c r="N9" s="468"/>
      <c r="O9" s="468"/>
      <c r="P9" s="422"/>
      <c r="Q9" s="415" t="s">
        <v>9</v>
      </c>
      <c r="R9" s="415" t="s">
        <v>505</v>
      </c>
      <c r="S9" s="415" t="s">
        <v>134</v>
      </c>
      <c r="T9" s="415" t="s">
        <v>143</v>
      </c>
      <c r="U9" s="452" t="s">
        <v>12</v>
      </c>
      <c r="V9" s="453"/>
      <c r="W9" s="452" t="s">
        <v>13</v>
      </c>
      <c r="X9" s="453"/>
      <c r="Y9" s="415" t="s">
        <v>14</v>
      </c>
      <c r="Z9" s="414" t="s">
        <v>499</v>
      </c>
      <c r="AA9" s="415" t="s">
        <v>517</v>
      </c>
    </row>
    <row r="10" spans="5:45" ht="31.5" customHeight="1">
      <c r="E10" s="416"/>
      <c r="F10" s="465"/>
      <c r="G10" s="416"/>
      <c r="H10" s="416"/>
      <c r="I10" s="416"/>
      <c r="J10" s="416"/>
      <c r="K10" s="416"/>
      <c r="L10" s="416"/>
      <c r="M10" s="421" t="s">
        <v>135</v>
      </c>
      <c r="N10" s="412"/>
      <c r="O10" s="413"/>
      <c r="P10" s="415" t="s">
        <v>16</v>
      </c>
      <c r="Q10" s="416"/>
      <c r="R10" s="416"/>
      <c r="S10" s="416"/>
      <c r="T10" s="416"/>
      <c r="U10" s="456"/>
      <c r="V10" s="457"/>
      <c r="W10" s="456"/>
      <c r="X10" s="457"/>
      <c r="Y10" s="416"/>
      <c r="Z10" s="414"/>
      <c r="AA10" s="416"/>
    </row>
    <row r="11" spans="5:45" ht="78.75" customHeight="1">
      <c r="E11" s="417"/>
      <c r="F11" s="466"/>
      <c r="G11" s="417"/>
      <c r="H11" s="417"/>
      <c r="I11" s="417"/>
      <c r="J11" s="417"/>
      <c r="K11" s="417"/>
      <c r="L11" s="417"/>
      <c r="M11" s="27" t="s">
        <v>141</v>
      </c>
      <c r="N11" s="27" t="s">
        <v>18</v>
      </c>
      <c r="O11" s="27" t="s">
        <v>19</v>
      </c>
      <c r="P11" s="417"/>
      <c r="Q11" s="417"/>
      <c r="R11" s="417"/>
      <c r="S11" s="417"/>
      <c r="T11" s="417"/>
      <c r="U11" s="27" t="s">
        <v>20</v>
      </c>
      <c r="V11" s="27" t="s">
        <v>21</v>
      </c>
      <c r="W11" s="27" t="s">
        <v>20</v>
      </c>
      <c r="X11" s="27" t="s">
        <v>21</v>
      </c>
      <c r="Y11" s="417"/>
      <c r="Z11" s="414"/>
      <c r="AA11" s="417"/>
    </row>
    <row r="12" spans="5:45" ht="16.5" customHeight="1">
      <c r="E12" s="8" t="s">
        <v>79</v>
      </c>
      <c r="F12" s="322" t="s">
        <v>27</v>
      </c>
      <c r="G12" s="25"/>
      <c r="H12" s="25"/>
      <c r="I12" s="25"/>
      <c r="J12" s="25"/>
      <c r="K12" s="25"/>
      <c r="L12" s="25"/>
      <c r="M12" s="25"/>
      <c r="N12" s="25"/>
      <c r="O12" s="25"/>
      <c r="P12" s="25"/>
      <c r="Q12" s="25"/>
      <c r="R12" s="25"/>
      <c r="S12" s="25"/>
      <c r="T12" s="25"/>
      <c r="U12" s="25"/>
      <c r="V12" s="25"/>
      <c r="W12" s="25"/>
      <c r="X12" s="25"/>
      <c r="Y12" s="25"/>
      <c r="Z12" s="25"/>
      <c r="AA12" s="26"/>
    </row>
    <row r="13" spans="5:45" s="10" customFormat="1" ht="19.5" hidden="1" customHeight="1">
      <c r="E13" s="53"/>
      <c r="F13" s="224"/>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f>IF(COUNT(H18:$Y$15003)=0,"",SUM(AC1:AC65535))</f>
        <v>3</v>
      </c>
    </row>
    <row r="14" spans="5:45" ht="24.75" customHeight="1">
      <c r="E14" s="34"/>
      <c r="F14" s="35"/>
      <c r="G14" s="35"/>
      <c r="H14" s="35"/>
      <c r="I14" s="35"/>
      <c r="J14" s="35"/>
      <c r="K14" s="35"/>
      <c r="L14" s="35"/>
      <c r="M14" s="35"/>
      <c r="N14" s="35"/>
      <c r="O14" s="35"/>
      <c r="P14" s="35"/>
      <c r="Q14" s="35"/>
      <c r="R14" s="35"/>
      <c r="S14" s="35"/>
      <c r="T14" s="35"/>
      <c r="U14" s="35"/>
      <c r="V14" s="35"/>
      <c r="W14" s="35"/>
      <c r="X14" s="35"/>
      <c r="Y14" s="35"/>
      <c r="Z14" s="35"/>
      <c r="AA14" s="36"/>
    </row>
    <row r="15" spans="5:45" ht="24.75" customHeight="1">
      <c r="E15" s="53">
        <v>1</v>
      </c>
      <c r="F15" s="342" t="s">
        <v>715</v>
      </c>
      <c r="G15" s="343" t="s">
        <v>720</v>
      </c>
      <c r="H15" s="38">
        <v>1600000</v>
      </c>
      <c r="I15" s="38"/>
      <c r="J15" s="38"/>
      <c r="K15" s="341">
        <f>+IFERROR(IF(COUNT(H15:J15),ROUND(SUM(H15:J15),0),""),"")</f>
        <v>1600000</v>
      </c>
      <c r="L15" s="42">
        <f>+IFERROR(IF(COUNT(K15),ROUND(K15/'Shareholding Pattern'!$L$57*100,2),""),0)</f>
        <v>6.36</v>
      </c>
      <c r="M15" s="173">
        <f>IF(H15="","",H15)</f>
        <v>1600000</v>
      </c>
      <c r="N15" s="173"/>
      <c r="O15" s="246">
        <f>+IFERROR(IF(COUNT(M15:N15),ROUND(SUM(M15,N15),2),""),"")</f>
        <v>1600000</v>
      </c>
      <c r="P15" s="42">
        <f>+IFERROR(IF(COUNT(O15),ROUND(O15/('Shareholding Pattern'!$P$58)*100,2),""),0)</f>
        <v>6.36</v>
      </c>
      <c r="Q15" s="38"/>
      <c r="R15" s="38"/>
      <c r="S15" s="341" t="str">
        <f>+IFERROR(IF(COUNT(Q15:R15),ROUND(SUM(Q15:R15),0),""),"")</f>
        <v/>
      </c>
      <c r="T15" s="14">
        <f>+IFERROR(IF(COUNT(K15,S15),ROUND(SUM(S15,K15)/SUM('Shareholding Pattern'!$L$57,'Shareholding Pattern'!$T$57)*100,2),""),0)</f>
        <v>6.36</v>
      </c>
      <c r="U15" s="38"/>
      <c r="V15" s="14" t="str">
        <f>+IFERROR(IF(COUNT(U15),ROUND(SUM(U15)/SUM(K15)*100,2),""),0)</f>
        <v/>
      </c>
      <c r="W15" s="38"/>
      <c r="X15" s="14" t="str">
        <f>+IFERROR(IF(COUNT(W15),ROUND(SUM(W15)/SUM(K15)*100,2),""),0)</f>
        <v/>
      </c>
      <c r="Y15" s="38">
        <v>1600000</v>
      </c>
      <c r="Z15" s="245"/>
      <c r="AA15" s="281" t="s">
        <v>520</v>
      </c>
      <c r="AB15" s="10"/>
      <c r="AC15" s="10">
        <f>IF(SUM(H15:Y15)&gt;0,1,0)</f>
        <v>1</v>
      </c>
    </row>
    <row r="16" spans="5:45" ht="24.75" customHeight="1">
      <c r="E16" s="53">
        <v>2</v>
      </c>
      <c r="F16" s="342" t="s">
        <v>716</v>
      </c>
      <c r="G16" s="343" t="s">
        <v>719</v>
      </c>
      <c r="H16" s="38">
        <v>1379649</v>
      </c>
      <c r="I16" s="38"/>
      <c r="J16" s="38"/>
      <c r="K16" s="341">
        <f>+IFERROR(IF(COUNT(H16:J16),ROUND(SUM(H16:J16),0),""),"")</f>
        <v>1379649</v>
      </c>
      <c r="L16" s="42">
        <f>+IFERROR(IF(COUNT(K16),ROUND(K16/'Shareholding Pattern'!$L$57*100,2),""),0)</f>
        <v>5.48</v>
      </c>
      <c r="M16" s="173">
        <f>IF(H16="","",H16)</f>
        <v>1379649</v>
      </c>
      <c r="N16" s="173"/>
      <c r="O16" s="246">
        <f>+IFERROR(IF(COUNT(M16:N16),ROUND(SUM(M16,N16),2),""),"")</f>
        <v>1379649</v>
      </c>
      <c r="P16" s="42">
        <f>+IFERROR(IF(COUNT(O16),ROUND(O16/('Shareholding Pattern'!$P$58)*100,2),""),0)</f>
        <v>5.48</v>
      </c>
      <c r="Q16" s="38"/>
      <c r="R16" s="38"/>
      <c r="S16" s="341" t="str">
        <f>+IFERROR(IF(COUNT(Q16:R16),ROUND(SUM(Q16:R16),0),""),"")</f>
        <v/>
      </c>
      <c r="T16" s="14">
        <f>+IFERROR(IF(COUNT(K16,S16),ROUND(SUM(S16,K16)/SUM('Shareholding Pattern'!$L$57,'Shareholding Pattern'!$T$57)*100,2),""),0)</f>
        <v>5.48</v>
      </c>
      <c r="U16" s="38"/>
      <c r="V16" s="14" t="str">
        <f>+IFERROR(IF(COUNT(U16),ROUND(SUM(U16)/SUM(K16)*100,2),""),0)</f>
        <v/>
      </c>
      <c r="W16" s="38"/>
      <c r="X16" s="14" t="str">
        <f>+IFERROR(IF(COUNT(W16),ROUND(SUM(W16)/SUM(K16)*100,2),""),0)</f>
        <v/>
      </c>
      <c r="Y16" s="38">
        <v>1379649</v>
      </c>
      <c r="Z16" s="245"/>
      <c r="AA16" s="281" t="s">
        <v>520</v>
      </c>
      <c r="AB16" s="10"/>
      <c r="AC16" s="10">
        <f>IF(SUM(H16:Y16)&gt;0,1,0)</f>
        <v>1</v>
      </c>
    </row>
    <row r="17" spans="5:29" ht="24.75" customHeight="1">
      <c r="E17" s="53">
        <v>3</v>
      </c>
      <c r="F17" s="342" t="s">
        <v>717</v>
      </c>
      <c r="G17" s="343" t="s">
        <v>718</v>
      </c>
      <c r="H17" s="38">
        <v>2350000</v>
      </c>
      <c r="I17" s="38"/>
      <c r="J17" s="38"/>
      <c r="K17" s="341">
        <f>+IFERROR(IF(COUNT(H17:J17),ROUND(SUM(H17:J17),0),""),"")</f>
        <v>2350000</v>
      </c>
      <c r="L17" s="42">
        <f>+IFERROR(IF(COUNT(K17),ROUND(K17/'Shareholding Pattern'!$L$57*100,2),""),0)</f>
        <v>9.34</v>
      </c>
      <c r="M17" s="173">
        <f>IF(H17="","",H17)</f>
        <v>2350000</v>
      </c>
      <c r="N17" s="173"/>
      <c r="O17" s="246">
        <f>+IFERROR(IF(COUNT(M17:N17),ROUND(SUM(M17,N17),2),""),"")</f>
        <v>2350000</v>
      </c>
      <c r="P17" s="42">
        <f>+IFERROR(IF(COUNT(O17),ROUND(O17/('Shareholding Pattern'!$P$58)*100,2),""),0)</f>
        <v>9.34</v>
      </c>
      <c r="Q17" s="38"/>
      <c r="R17" s="38"/>
      <c r="S17" s="341" t="str">
        <f>+IFERROR(IF(COUNT(Q17:R17),ROUND(SUM(Q17:R17),0),""),"")</f>
        <v/>
      </c>
      <c r="T17" s="14">
        <f>+IFERROR(IF(COUNT(K17,S17),ROUND(SUM(S17,K17)/SUM('Shareholding Pattern'!$L$57,'Shareholding Pattern'!$T$57)*100,2),""),0)</f>
        <v>9.34</v>
      </c>
      <c r="U17" s="38"/>
      <c r="V17" s="14" t="str">
        <f>+IFERROR(IF(COUNT(U17),ROUND(SUM(U17)/SUM(K17)*100,2),""),0)</f>
        <v/>
      </c>
      <c r="W17" s="38"/>
      <c r="X17" s="14" t="str">
        <f>+IFERROR(IF(COUNT(W17),ROUND(SUM(W17)/SUM(K17)*100,2),""),0)</f>
        <v/>
      </c>
      <c r="Y17" s="38">
        <v>2350000</v>
      </c>
      <c r="Z17" s="245"/>
      <c r="AA17" s="281" t="s">
        <v>519</v>
      </c>
      <c r="AB17" s="10"/>
      <c r="AC17" s="10">
        <f>IF(SUM(H17:Y17)&gt;0,1,0)</f>
        <v>1</v>
      </c>
    </row>
    <row r="18" spans="5:29" ht="16.5" hidden="1" customHeight="1">
      <c r="E18" s="2"/>
      <c r="F18" s="170"/>
      <c r="G18" s="170"/>
      <c r="H18" s="170"/>
      <c r="I18" s="170"/>
      <c r="J18" s="170"/>
      <c r="K18" s="170"/>
      <c r="L18" s="170"/>
      <c r="M18" s="170"/>
      <c r="N18" s="170"/>
      <c r="O18" s="170"/>
      <c r="P18" s="170"/>
      <c r="Q18" s="170"/>
      <c r="R18" s="170"/>
      <c r="S18" s="170"/>
      <c r="T18" s="170"/>
      <c r="U18" s="170"/>
      <c r="V18" s="170"/>
      <c r="W18" s="170"/>
      <c r="X18" s="170"/>
      <c r="Y18" s="171"/>
    </row>
    <row r="19" spans="5:29" ht="20.100000000000001" customHeight="1">
      <c r="E19" s="105"/>
      <c r="F19" s="51" t="s">
        <v>450</v>
      </c>
      <c r="G19" s="51" t="s">
        <v>19</v>
      </c>
      <c r="H19" s="44">
        <f>+IFERROR(IF(COUNT(H14:H18),ROUND(SUM(H14:H18),0),""),"")</f>
        <v>5329649</v>
      </c>
      <c r="I19" s="44" t="str">
        <f>+IFERROR(IF(COUNT(I14:I18),ROUND(SUM(I14:I18),0),""),"")</f>
        <v/>
      </c>
      <c r="J19" s="44" t="str">
        <f>+IFERROR(IF(COUNT(J14:J18),ROUND(SUM(J14:J18),0),""),"")</f>
        <v/>
      </c>
      <c r="K19" s="44">
        <f>+IFERROR(IF(COUNT(K14:K18),ROUND(SUM(K14:K18),0),""),"")</f>
        <v>5329649</v>
      </c>
      <c r="L19" s="14">
        <f>+IFERROR(IF(COUNT(K19),ROUND(K19/'Shareholding Pattern'!$L$57*100,2),""),0)</f>
        <v>21.18</v>
      </c>
      <c r="M19" s="29">
        <f>+IFERROR(IF(COUNT(M14:M18),ROUND(SUM(M14:M18),0),""),"")</f>
        <v>5329649</v>
      </c>
      <c r="N19" s="29" t="str">
        <f>+IFERROR(IF(COUNT(N14:N18),ROUND(SUM(N14:N18),0),""),"")</f>
        <v/>
      </c>
      <c r="O19" s="29">
        <f>+IFERROR(IF(COUNT(O14:O18),ROUND(SUM(O14:O18),0),""),"")</f>
        <v>5329649</v>
      </c>
      <c r="P19" s="14">
        <f>+IFERROR(IF(COUNT(O19),ROUND(O19/('Shareholding Pattern'!$P$58)*100,2),""),0)</f>
        <v>21.18</v>
      </c>
      <c r="Q19" s="44" t="str">
        <f>+IFERROR(IF(COUNT(Q14:Q18),ROUND(SUM(Q14:Q18),0),""),"")</f>
        <v/>
      </c>
      <c r="R19" s="44" t="str">
        <f>+IFERROR(IF(COUNT(R14:R18),ROUND(SUM(R14:R18),0),""),"")</f>
        <v/>
      </c>
      <c r="S19" s="44" t="str">
        <f>+IFERROR(IF(COUNT(S14:S18),ROUND(SUM(S14:S18),0),""),"")</f>
        <v/>
      </c>
      <c r="T19" s="14">
        <f>+IFERROR(IF(COUNT(K19,S19),ROUND(SUM(S19,K19)/SUM('Shareholding Pattern'!$L$57,'Shareholding Pattern'!$T$57)*100,2),""),0)</f>
        <v>21.18</v>
      </c>
      <c r="U19" s="44" t="str">
        <f>+IFERROR(IF(COUNT(U14:U18),ROUND(SUM(U14:U18),0),""),"")</f>
        <v/>
      </c>
      <c r="V19" s="14" t="str">
        <f>+IFERROR(IF(COUNT(U19),ROUND(SUM(U19)/SUM(K19)*100,2),""),0)</f>
        <v/>
      </c>
      <c r="W19" s="44" t="str">
        <f>+IFERROR(IF(COUNT(W14:W18),ROUND(SUM(W14:W18),0),""),"")</f>
        <v/>
      </c>
      <c r="X19" s="14" t="str">
        <f>+IFERROR(IF(COUNT(W19),ROUND(SUM(W19)/SUM(K19)*100,2),""),0)</f>
        <v/>
      </c>
      <c r="Y19" s="44">
        <f>+IFERROR(IF(COUNT(Y14:Y18),ROUND(SUM(Y14:Y18),0),""),"")</f>
        <v>5329649</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17" xr:uid="{00000000-0002-0000-0600-000000000000}">
      <formula1>K13</formula1>
    </dataValidation>
    <dataValidation type="whole" operator="lessThanOrEqual" allowBlank="1" showInputMessage="1" showErrorMessage="1" sqref="U13 U15:U17" xr:uid="{00000000-0002-0000-0600-000001000000}">
      <formula1>H13</formula1>
    </dataValidation>
    <dataValidation type="whole" operator="lessThanOrEqual" allowBlank="1" showInputMessage="1" showErrorMessage="1" sqref="W13 W15:W17" xr:uid="{00000000-0002-0000-0600-000002000000}">
      <formula1>H13</formula1>
    </dataValidation>
    <dataValidation type="whole" operator="greaterThanOrEqual" allowBlank="1" showInputMessage="1" showErrorMessage="1" sqref="Q13:R13 H13:J13 M13:N13 M15:N17 Q15:R17 H15:J17" xr:uid="{00000000-0002-0000-0600-000003000000}">
      <formula1>0</formula1>
    </dataValidation>
    <dataValidation type="textLength" operator="equal" allowBlank="1" showInputMessage="1" showErrorMessage="1" prompt="[A-Z][A-Z][A-Z][A-Z][A-Z][0-9][0-9][0-9][0-9][A-Z]_x000a__x000a_In absence of PAN write : ZZZZZ9999Z" sqref="G13 G15:G17" xr:uid="{00000000-0002-0000-0600-000004000000}">
      <formula1>10</formula1>
    </dataValidation>
    <dataValidation type="list" allowBlank="1" showInputMessage="1" showErrorMessage="1" sqref="AA13 AA15:AA17" xr:uid="{00000000-0002-0000-0600-000005000000}">
      <formula1>$AR$2:$AS$2</formula1>
    </dataValidation>
  </dataValidations>
  <hyperlinks>
    <hyperlink ref="G19" location="'Shareholding Pattern'!F14" display="Total" xr:uid="{00000000-0004-0000-0600-000000000000}"/>
    <hyperlink ref="F19"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25</xdr:col>
                    <xdr:colOff>57150</xdr:colOff>
                    <xdr:row>14</xdr:row>
                    <xdr:rowOff>57150</xdr:rowOff>
                  </from>
                  <to>
                    <xdr:col>25</xdr:col>
                    <xdr:colOff>1123950</xdr:colOff>
                    <xdr:row>14</xdr:row>
                    <xdr:rowOff>257175</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25</xdr:col>
                    <xdr:colOff>57150</xdr:colOff>
                    <xdr:row>15</xdr:row>
                    <xdr:rowOff>57150</xdr:rowOff>
                  </from>
                  <to>
                    <xdr:col>25</xdr:col>
                    <xdr:colOff>1123950</xdr:colOff>
                    <xdr:row>15</xdr:row>
                    <xdr:rowOff>257175</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25</xdr:col>
                    <xdr:colOff>57150</xdr:colOff>
                    <xdr:row>16</xdr:row>
                    <xdr:rowOff>57150</xdr:rowOff>
                  </from>
                  <to>
                    <xdr:col>25</xdr:col>
                    <xdr:colOff>1123950</xdr:colOff>
                    <xdr:row>16</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8"/>
  <dimension ref="A1:AA14"/>
  <sheetViews>
    <sheetView showGridLines="0" topLeftCell="F7" workbookViewId="0">
      <selection activeCell="M15" sqref="M15"/>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5:27" hidden="1">
      <c r="I1">
        <v>0</v>
      </c>
      <c r="L1" t="s">
        <v>111</v>
      </c>
      <c r="M1" t="s">
        <v>122</v>
      </c>
      <c r="N1" t="s">
        <v>661</v>
      </c>
    </row>
    <row r="2" spans="5: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5:27" ht="15" hidden="1" customHeight="1">
      <c r="AA3" s="326" t="s">
        <v>663</v>
      </c>
    </row>
    <row r="4" spans="5:27" ht="15.75" hidden="1" customHeight="1">
      <c r="AA4" s="326" t="s">
        <v>664</v>
      </c>
    </row>
    <row r="5" spans="5:27" ht="13.5" hidden="1" customHeight="1">
      <c r="AA5" s="326" t="s">
        <v>665</v>
      </c>
    </row>
    <row r="6" spans="5:27" ht="17.25" hidden="1" customHeight="1">
      <c r="AA6" s="326" t="s">
        <v>666</v>
      </c>
    </row>
    <row r="7" spans="5:27">
      <c r="F7" s="473"/>
      <c r="G7" s="473"/>
      <c r="H7" s="473"/>
      <c r="I7" s="63"/>
      <c r="AA7" s="326" t="s">
        <v>667</v>
      </c>
    </row>
    <row r="8" spans="5:27">
      <c r="F8" s="474"/>
      <c r="G8" s="474"/>
      <c r="H8" s="474"/>
      <c r="I8" s="63"/>
      <c r="AA8" s="326" t="s">
        <v>668</v>
      </c>
    </row>
    <row r="9" spans="5:27" ht="60" customHeight="1">
      <c r="E9" s="415" t="s">
        <v>132</v>
      </c>
      <c r="F9" s="421" t="s">
        <v>650</v>
      </c>
      <c r="G9" s="468"/>
      <c r="H9" s="468"/>
      <c r="I9" s="468"/>
      <c r="J9" s="468"/>
      <c r="K9" s="422"/>
      <c r="L9" s="421" t="s">
        <v>655</v>
      </c>
      <c r="M9" s="468"/>
      <c r="N9" s="468"/>
      <c r="O9" s="468"/>
      <c r="P9" s="422"/>
      <c r="Q9" s="472" t="s">
        <v>656</v>
      </c>
      <c r="R9" s="472"/>
      <c r="S9" s="472"/>
      <c r="T9" s="472"/>
      <c r="U9" s="472"/>
      <c r="V9" s="414" t="s">
        <v>688</v>
      </c>
      <c r="AA9" s="326" t="s">
        <v>669</v>
      </c>
    </row>
    <row r="10" spans="5:27" ht="14.25" customHeight="1">
      <c r="E10" s="416"/>
      <c r="F10" s="414" t="s">
        <v>651</v>
      </c>
      <c r="G10" s="414" t="s">
        <v>652</v>
      </c>
      <c r="H10" s="471" t="s">
        <v>653</v>
      </c>
      <c r="I10" s="27"/>
      <c r="J10" s="414" t="s">
        <v>654</v>
      </c>
      <c r="K10" s="469" t="s">
        <v>674</v>
      </c>
      <c r="L10" s="414" t="s">
        <v>651</v>
      </c>
      <c r="M10" s="414" t="s">
        <v>652</v>
      </c>
      <c r="N10" s="471" t="s">
        <v>653</v>
      </c>
      <c r="O10" s="414" t="s">
        <v>654</v>
      </c>
      <c r="P10" s="469" t="s">
        <v>674</v>
      </c>
      <c r="Q10" s="414" t="s">
        <v>657</v>
      </c>
      <c r="R10" s="414"/>
      <c r="S10" s="414"/>
      <c r="T10" s="414"/>
      <c r="U10" s="414"/>
      <c r="V10" s="414"/>
      <c r="AA10" s="326" t="s">
        <v>670</v>
      </c>
    </row>
    <row r="11" spans="5:27" ht="47.25" customHeight="1">
      <c r="E11" s="417"/>
      <c r="F11" s="414"/>
      <c r="G11" s="414"/>
      <c r="H11" s="471"/>
      <c r="I11" s="27"/>
      <c r="J11" s="414"/>
      <c r="K11" s="470"/>
      <c r="L11" s="414"/>
      <c r="M11" s="414"/>
      <c r="N11" s="471"/>
      <c r="O11" s="414"/>
      <c r="P11" s="470"/>
      <c r="Q11" s="321" t="s">
        <v>658</v>
      </c>
      <c r="R11" s="321" t="s">
        <v>659</v>
      </c>
      <c r="S11" s="330" t="s">
        <v>690</v>
      </c>
      <c r="T11" s="321" t="s">
        <v>660</v>
      </c>
      <c r="U11" s="321" t="s">
        <v>691</v>
      </c>
      <c r="V11" s="414"/>
      <c r="AA11" s="326" t="s">
        <v>671</v>
      </c>
    </row>
    <row r="12" spans="5:27">
      <c r="E12" s="324"/>
      <c r="F12" s="476" t="s">
        <v>672</v>
      </c>
      <c r="G12" s="476"/>
      <c r="H12" s="323"/>
      <c r="I12" s="323"/>
      <c r="J12" s="323"/>
      <c r="K12" s="323"/>
      <c r="L12" s="323"/>
      <c r="M12" s="323"/>
      <c r="N12" s="323"/>
      <c r="O12" s="323"/>
      <c r="P12" s="323"/>
      <c r="Q12" s="323"/>
      <c r="R12" s="323"/>
      <c r="S12" s="323"/>
      <c r="T12" s="323"/>
      <c r="U12" s="323"/>
      <c r="V12" s="325"/>
    </row>
    <row r="13" spans="5:27" ht="21" hidden="1" customHeight="1">
      <c r="E13" s="45"/>
      <c r="F13" s="224"/>
      <c r="G13" s="224"/>
      <c r="H13" s="224"/>
      <c r="I13" s="329"/>
      <c r="J13" s="327"/>
      <c r="K13" s="224"/>
      <c r="L13" s="224"/>
      <c r="M13" s="224"/>
      <c r="N13" s="224"/>
      <c r="O13" s="328"/>
      <c r="P13" s="224"/>
      <c r="Q13" s="82"/>
      <c r="R13" s="82"/>
      <c r="S13" s="82"/>
      <c r="T13" s="62"/>
      <c r="U13" s="62"/>
      <c r="V13" s="331"/>
    </row>
    <row r="14" spans="5:27" ht="24.75" customHeight="1">
      <c r="E14" s="34"/>
      <c r="F14" s="475"/>
      <c r="G14" s="475"/>
      <c r="H14" s="475"/>
      <c r="I14" s="3"/>
      <c r="J14" s="35"/>
      <c r="K14" s="35"/>
      <c r="L14" s="35"/>
      <c r="M14" s="35"/>
      <c r="N14" s="35"/>
      <c r="O14" s="35"/>
      <c r="P14" s="35"/>
      <c r="Q14" s="35"/>
      <c r="R14" s="35"/>
      <c r="S14" s="35"/>
      <c r="T14" s="35"/>
      <c r="U14" s="35"/>
      <c r="V14" s="36"/>
    </row>
  </sheetData>
  <sheetProtection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xr:uid="{00000000-0002-0000-0700-000000000000}">
      <formula1>$L$1:$M$1</formula1>
    </dataValidation>
    <dataValidation type="decimal" allowBlank="1" showInputMessage="1" showErrorMessage="1" prompt="Enter the value without percentage (%) symbol (.e.g. to enter 10.00%, enter it as 10.00)" sqref="Q13:S13" xr:uid="{00000000-0002-0000-0700-000001000000}">
      <formula1>0</formula1>
      <formula2>100</formula2>
    </dataValidation>
    <dataValidation type="list" allowBlank="1" showInputMessage="1" showErrorMessage="1" sqref="J13 O13" xr:uid="{00000000-0002-0000-0700-000002000000}">
      <formula1>$AA$3:$AA$11</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8" width="14.5703125" hidden="1" customWidth="1"/>
    <col min="19" max="19" width="14.5703125"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415" t="s">
        <v>137</v>
      </c>
      <c r="F9" s="414" t="s">
        <v>136</v>
      </c>
      <c r="G9" s="414" t="s">
        <v>1</v>
      </c>
      <c r="H9" s="414" t="s">
        <v>3</v>
      </c>
      <c r="I9" s="414" t="s">
        <v>4</v>
      </c>
      <c r="J9" s="414" t="s">
        <v>5</v>
      </c>
      <c r="K9" s="414" t="s">
        <v>6</v>
      </c>
      <c r="L9" s="414" t="s">
        <v>7</v>
      </c>
      <c r="M9" s="414" t="s">
        <v>8</v>
      </c>
      <c r="N9" s="414"/>
      <c r="O9" s="414"/>
      <c r="P9" s="414"/>
      <c r="Q9" s="414" t="s">
        <v>9</v>
      </c>
      <c r="R9" s="415" t="s">
        <v>505</v>
      </c>
      <c r="S9" s="415" t="s">
        <v>142</v>
      </c>
      <c r="T9" s="414" t="s">
        <v>107</v>
      </c>
      <c r="U9" s="414" t="s">
        <v>12</v>
      </c>
      <c r="V9" s="414"/>
      <c r="W9" s="414" t="s">
        <v>13</v>
      </c>
      <c r="X9" s="414"/>
      <c r="Y9" s="414" t="s">
        <v>14</v>
      </c>
      <c r="Z9" s="414" t="s">
        <v>499</v>
      </c>
      <c r="AA9" s="415" t="s">
        <v>517</v>
      </c>
    </row>
    <row r="10" spans="5:45" ht="31.5" customHeight="1">
      <c r="E10" s="416"/>
      <c r="F10" s="414"/>
      <c r="G10" s="414"/>
      <c r="H10" s="414"/>
      <c r="I10" s="414"/>
      <c r="J10" s="414"/>
      <c r="K10" s="414"/>
      <c r="L10" s="414"/>
      <c r="M10" s="414" t="s">
        <v>15</v>
      </c>
      <c r="N10" s="414"/>
      <c r="O10" s="414"/>
      <c r="P10" s="414" t="s">
        <v>16</v>
      </c>
      <c r="Q10" s="414"/>
      <c r="R10" s="416"/>
      <c r="S10" s="416"/>
      <c r="T10" s="414"/>
      <c r="U10" s="414"/>
      <c r="V10" s="414"/>
      <c r="W10" s="414"/>
      <c r="X10" s="414"/>
      <c r="Y10" s="414"/>
      <c r="Z10" s="414"/>
      <c r="AA10" s="416"/>
    </row>
    <row r="11" spans="5:45" ht="78.75" customHeight="1">
      <c r="E11" s="417"/>
      <c r="F11" s="414"/>
      <c r="G11" s="414"/>
      <c r="H11" s="414"/>
      <c r="I11" s="414"/>
      <c r="J11" s="414"/>
      <c r="K11" s="414"/>
      <c r="L11" s="414"/>
      <c r="M11" s="27" t="s">
        <v>17</v>
      </c>
      <c r="N11" s="27" t="s">
        <v>18</v>
      </c>
      <c r="O11" s="27" t="s">
        <v>19</v>
      </c>
      <c r="P11" s="414"/>
      <c r="Q11" s="414"/>
      <c r="R11" s="417"/>
      <c r="S11" s="417"/>
      <c r="T11" s="414"/>
      <c r="U11" s="27" t="s">
        <v>20</v>
      </c>
      <c r="V11" s="27" t="s">
        <v>21</v>
      </c>
      <c r="W11" s="27" t="s">
        <v>20</v>
      </c>
      <c r="X11" s="27" t="s">
        <v>21</v>
      </c>
      <c r="Y11" s="414"/>
      <c r="Z11" s="414"/>
      <c r="AA11" s="417"/>
    </row>
    <row r="12" spans="5:45" s="261" customFormat="1" ht="19.5" customHeight="1">
      <c r="E12" s="8" t="s">
        <v>80</v>
      </c>
      <c r="F12" s="477" t="s">
        <v>29</v>
      </c>
      <c r="G12" s="478"/>
      <c r="H12" s="262"/>
      <c r="I12" s="262"/>
      <c r="J12" s="262"/>
      <c r="K12" s="262"/>
      <c r="L12" s="262"/>
      <c r="M12" s="262"/>
      <c r="N12" s="262"/>
      <c r="O12" s="262"/>
      <c r="P12" s="262"/>
      <c r="Q12" s="262"/>
      <c r="R12" s="262"/>
      <c r="S12" s="262"/>
      <c r="T12" s="262"/>
      <c r="U12" s="262"/>
      <c r="V12" s="262"/>
      <c r="W12" s="262"/>
      <c r="X12" s="262"/>
      <c r="Y12" s="262"/>
      <c r="Z12" s="262"/>
      <c r="AA12" s="263"/>
    </row>
    <row r="13" spans="5:45" s="10" customFormat="1" ht="18" hidden="1" customHeight="1">
      <c r="E13" s="53"/>
      <c r="F13" s="62"/>
      <c r="G13" s="9"/>
      <c r="H13" s="13"/>
      <c r="I13" s="38"/>
      <c r="J13" s="38"/>
      <c r="K13" s="37" t="str">
        <f>+IFERROR(IF(COUNT(H13:J13),ROUND(SUM(H13:J13),0),""),"")</f>
        <v/>
      </c>
      <c r="L13" s="14" t="str">
        <f>+IFERROR(IF(COUNT(K13),ROUND(K13/'Shareholding Pattern'!$L$57*100,2),""),0)</f>
        <v/>
      </c>
      <c r="M13" s="240" t="str">
        <f>IF(H13="","",H13)</f>
        <v/>
      </c>
      <c r="N13" s="173"/>
      <c r="O13" s="42" t="str">
        <f>+IFERROR(IF(COUNT(M13:N13),ROUND(SUM(M13,N13),2),""),"")</f>
        <v/>
      </c>
      <c r="P13" s="14" t="str">
        <f>+IFERROR(IF(COUNT(O13),ROUND(O13/('Shareholding Pattern'!$P$58)*100,2),""),0)</f>
        <v/>
      </c>
      <c r="Q13" s="38"/>
      <c r="R13" s="38"/>
      <c r="S13" s="39" t="str">
        <f>+IFERROR(IF(COUNT(Q13:R13),ROUND(SUM(Q13:R13),0),""),"")</f>
        <v/>
      </c>
      <c r="T13" s="14" t="str">
        <f>+IFERROR(IF(COUNT(K13,S13),ROUND(SUM(S13,K13)/SUM('Shareholding Pattern'!$L$57,'Shareholding Pattern'!$T$57)*100,2),""),0)</f>
        <v/>
      </c>
      <c r="U13" s="38"/>
      <c r="V13" s="14" t="str">
        <f>+IFERROR(IF(COUNT(U13),ROUND(SUM(U13)/SUM(K13)*100,2),""),0)</f>
        <v/>
      </c>
      <c r="W13" s="38"/>
      <c r="X13" s="14" t="str">
        <f>+IFERROR(IF(COUNT(W13),ROUND(SUM(W13)/SUM(K13)*100,2),""),0)</f>
        <v/>
      </c>
      <c r="Y13" s="13"/>
      <c r="Z13" s="243"/>
      <c r="AA13" s="280"/>
      <c r="AC13" s="10">
        <f>IF(SUM(H13:Y13)&gt;0,1,0)</f>
        <v>0</v>
      </c>
      <c r="AD13" s="10" t="str">
        <f>IF(COUNT(H15:$Y$14995)=0,"",SUM(AC1:AC65533))</f>
        <v/>
      </c>
    </row>
    <row r="14" spans="5:45" s="261" customFormat="1" ht="25.5" customHeight="1">
      <c r="E14" s="258"/>
      <c r="F14" s="259"/>
      <c r="G14" s="259"/>
      <c r="H14" s="259"/>
      <c r="I14" s="259"/>
      <c r="J14" s="259"/>
      <c r="K14" s="259"/>
      <c r="L14" s="259"/>
      <c r="M14" s="259"/>
      <c r="N14" s="259"/>
      <c r="O14" s="259"/>
      <c r="P14" s="259"/>
      <c r="Q14" s="259"/>
      <c r="R14" s="259"/>
      <c r="S14" s="259"/>
      <c r="T14" s="259"/>
      <c r="U14" s="259"/>
      <c r="V14" s="259"/>
      <c r="W14" s="259"/>
      <c r="X14" s="259"/>
      <c r="Y14" s="259"/>
      <c r="Z14" s="259"/>
      <c r="AA14" s="260"/>
    </row>
    <row r="15" spans="5:45" ht="24.95" hidden="1" customHeight="1">
      <c r="E15" s="11"/>
      <c r="F15" s="12"/>
      <c r="G15" s="12"/>
      <c r="H15" s="12"/>
      <c r="I15" s="168"/>
      <c r="J15" s="168"/>
      <c r="K15" s="168"/>
      <c r="L15" s="12"/>
      <c r="M15" s="12"/>
      <c r="N15" s="12"/>
      <c r="O15" s="12"/>
      <c r="P15" s="12"/>
      <c r="Q15" s="12"/>
      <c r="R15" s="12"/>
      <c r="S15" s="12"/>
      <c r="T15" s="12"/>
      <c r="U15" s="12"/>
      <c r="V15" s="12"/>
      <c r="W15" s="12"/>
      <c r="X15" s="12"/>
      <c r="Y15" s="36"/>
    </row>
    <row r="16" spans="5:45" ht="20.100000000000001" customHeight="1">
      <c r="E16" s="104"/>
      <c r="F16" s="51" t="s">
        <v>450</v>
      </c>
      <c r="G16" s="51" t="s">
        <v>19</v>
      </c>
      <c r="H16" s="44" t="str">
        <f>+IFERROR(IF(COUNT(H14:H15),ROUND(SUM(H14:H15),0),""),"")</f>
        <v/>
      </c>
      <c r="I16" s="44" t="str">
        <f>+IFERROR(IF(COUNT(I14:I15),ROUND(SUM(I14:I15),0),""),"")</f>
        <v/>
      </c>
      <c r="J16" s="44" t="str">
        <f>+IFERROR(IF(COUNT(J14:J15),ROUND(SUM(J14:J15),0),""),"")</f>
        <v/>
      </c>
      <c r="K16" s="37" t="str">
        <f>+IFERROR(IF(COUNT(H16:J16),ROUND(SUM(H16:J16),0),""),"")</f>
        <v/>
      </c>
      <c r="L16" s="14" t="str">
        <f>+IFERROR(IF(COUNT(K16),ROUND(K16/'Shareholding Pattern'!$L$57*100,2),""),0)</f>
        <v/>
      </c>
      <c r="M16" s="29" t="str">
        <f>+IFERROR(IF(COUNT(M14:M15),ROUND(SUM(M14:M15),0),""),"")</f>
        <v/>
      </c>
      <c r="N16" s="29" t="str">
        <f>+IFERROR(IF(COUNT(N14:N15),ROUND(SUM(N14:N15),0),""),"")</f>
        <v/>
      </c>
      <c r="O16" s="42" t="str">
        <f>+IFERROR(IF(COUNT(M16:N16),ROUND(SUM(M16,N16),2),""),"")</f>
        <v/>
      </c>
      <c r="P16" s="14" t="str">
        <f>+IFERROR(IF(COUNT(O16),ROUND(O16/('Shareholding Pattern'!$P$58)*100,2),""),0)</f>
        <v/>
      </c>
      <c r="Q16" s="44" t="str">
        <f>+IFERROR(IF(COUNT(Q14:Q15),ROUND(SUM(Q14:Q15),0),""),"")</f>
        <v/>
      </c>
      <c r="R16" s="44" t="str">
        <f>+IFERROR(IF(COUNT(R14:R15),ROUND(SUM(R14:R15),0),""),"")</f>
        <v/>
      </c>
      <c r="S16" s="39" t="str">
        <f>+IFERROR(IF(COUNT(Q16:R16),ROUND(SUM(Q16:R16),0),""),"")</f>
        <v/>
      </c>
      <c r="T16" s="14" t="str">
        <f>+IFERROR(IF(COUNT(K16,S16),ROUND(SUM(S16,K16)/SUM('Shareholding Pattern'!$L$57,'Shareholding Pattern'!$T$57)*100,2),""),0)</f>
        <v/>
      </c>
      <c r="U16" s="44" t="str">
        <f>+IFERROR(IF(COUNT(U14:U15),ROUND(SUM(U14:U15),0),""),"")</f>
        <v/>
      </c>
      <c r="V16" s="14" t="str">
        <f>+IFERROR(IF(COUNT(U16),ROUND(SUM(U16)/SUM(K16)*100,2),""),0)</f>
        <v/>
      </c>
      <c r="W16" s="44" t="str">
        <f>+IFERROR(IF(COUNT(W14:W15),ROUND(SUM(W14:W15),0),""),"")</f>
        <v/>
      </c>
      <c r="X16" s="14" t="str">
        <f>+IFERROR(IF(COUNT(W16),ROUND(SUM(W16)/SUM(K16)*100,2),""),0)</f>
        <v/>
      </c>
      <c r="Y16" s="44"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xr:uid="{00000000-0002-0000-0800-000000000000}">
      <formula1>K13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W13" xr:uid="{00000000-0002-0000-0800-000002000000}">
      <formula1>H13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H13:J13 M13:N13" xr:uid="{00000000-0002-0000-0800-000004000000}">
      <formula1>0</formula1>
    </dataValidation>
    <dataValidation type="decimal" operator="lessThanOrEqual" allowBlank="1" showInputMessage="1" showErrorMessage="1" sqref="L13" xr:uid="{00000000-0002-0000-0800-000005000000}">
      <formula1>1</formula1>
    </dataValidation>
    <dataValidation type="list" allowBlank="1" showInputMessage="1" showErrorMessage="1" sqref="AA13" xr:uid="{00000000-0002-0000-0800-000006000000}">
      <formula1>$AR$2:$AS$2</formula1>
    </dataValidation>
  </dataValidations>
  <hyperlinks>
    <hyperlink ref="G16" location="'Shareholding Pattern'!F15" display="Total" xr:uid="{00000000-0004-0000-0800-000000000000}"/>
    <hyperlink ref="F16" location="'Shareholding Pattern'!F15"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Shiva naresh</cp:lastModifiedBy>
  <cp:lastPrinted>2016-09-08T06:44:45Z</cp:lastPrinted>
  <dcterms:created xsi:type="dcterms:W3CDTF">2015-12-16T12:56:50Z</dcterms:created>
  <dcterms:modified xsi:type="dcterms:W3CDTF">2023-02-24T07:10:39Z</dcterms:modified>
</cp:coreProperties>
</file>