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4.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mc:AlternateContent xmlns:mc="http://schemas.openxmlformats.org/markup-compatibility/2006">
    <mc:Choice Requires="x15">
      <x15ac:absPath xmlns:x15ac="http://schemas.microsoft.com/office/spreadsheetml/2010/11/ac" url="C:\Users\SriBalaji\Desktop\Shareholding pattern\Shareholding pattern\FY 21-22\"/>
    </mc:Choice>
  </mc:AlternateContent>
  <xr:revisionPtr revIDLastSave="0" documentId="8_{3C9AA4C0-BBE4-4F01-B4EF-5DD5BF2DBE02}" xr6:coauthVersionLast="47" xr6:coauthVersionMax="47" xr10:uidLastSave="{00000000-0000-0000-0000-000000000000}"/>
  <bookViews>
    <workbookView xWindow="-120" yWindow="-120" windowWidth="20730" windowHeight="11160"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7" i="34" l="1"/>
  <c r="U17" i="34"/>
  <c r="O17" i="34"/>
  <c r="Q17" i="34" s="1"/>
  <c r="M17" i="34"/>
  <c r="X16" i="34"/>
  <c r="U16" i="34"/>
  <c r="O16" i="34"/>
  <c r="Q16" i="34" s="1"/>
  <c r="M16" i="34"/>
  <c r="X15" i="34"/>
  <c r="U15" i="34"/>
  <c r="O15" i="34"/>
  <c r="Q15" i="34" s="1"/>
  <c r="M15" i="34"/>
  <c r="V16" i="28"/>
  <c r="S16" i="28"/>
  <c r="M16" i="28"/>
  <c r="O16" i="28" s="1"/>
  <c r="K16" i="28"/>
  <c r="V15" i="28"/>
  <c r="S15" i="28"/>
  <c r="M15" i="28"/>
  <c r="O15" i="28" s="1"/>
  <c r="K15" i="28"/>
  <c r="X15" i="6"/>
  <c r="S15" i="6"/>
  <c r="M15" i="6"/>
  <c r="O15" i="6" s="1"/>
  <c r="K15" i="6"/>
  <c r="V15" i="6" s="1"/>
  <c r="X17" i="2"/>
  <c r="S17" i="2"/>
  <c r="M17" i="2"/>
  <c r="O17" i="2" s="1"/>
  <c r="K17" i="2"/>
  <c r="V17" i="2" s="1"/>
  <c r="X16" i="2"/>
  <c r="S16" i="2"/>
  <c r="M16" i="2"/>
  <c r="O16" i="2" s="1"/>
  <c r="K16" i="2"/>
  <c r="V16" i="2" s="1"/>
  <c r="X15" i="2"/>
  <c r="S15" i="2"/>
  <c r="M15" i="2"/>
  <c r="O15" i="2" s="1"/>
  <c r="K15" i="2"/>
  <c r="V15" i="2" s="1"/>
  <c r="F16" i="39" l="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19"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19" i="34" l="1"/>
  <c r="L19" i="34"/>
  <c r="K19" i="34"/>
  <c r="J3" i="34"/>
  <c r="V16" i="25"/>
  <c r="AC13" i="11"/>
  <c r="N13" i="5"/>
  <c r="V13" i="5"/>
  <c r="T13" i="3"/>
  <c r="L13" i="2"/>
  <c r="L13" i="4"/>
  <c r="T13" i="4"/>
  <c r="AC13" i="6"/>
  <c r="AC13" i="16"/>
  <c r="AC13" i="14"/>
  <c r="AC13" i="18"/>
  <c r="Z41" i="1"/>
  <c r="K41" i="1"/>
  <c r="J41" i="1"/>
  <c r="I41" i="1"/>
  <c r="H41" i="1"/>
  <c r="M19"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8" i="28"/>
  <c r="U18" i="28"/>
  <c r="R18" i="28"/>
  <c r="Q18" i="28"/>
  <c r="O18" i="28"/>
  <c r="N18" i="28"/>
  <c r="M18" i="28"/>
  <c r="J18" i="28"/>
  <c r="I18" i="28"/>
  <c r="H18"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49" i="1"/>
  <c r="W49" i="1" s="1"/>
  <c r="P49" i="1"/>
  <c r="H15" i="44"/>
  <c r="I16" i="44"/>
  <c r="J56" i="1"/>
  <c r="I15" i="44" s="1"/>
  <c r="I17" i="44"/>
  <c r="Y19" i="2"/>
  <c r="Z14" i="1" s="1"/>
  <c r="W19" i="2"/>
  <c r="U19" i="2"/>
  <c r="R19" i="2"/>
  <c r="S14" i="1" s="1"/>
  <c r="Q19" i="2"/>
  <c r="R14" i="1" s="1"/>
  <c r="J19" i="2"/>
  <c r="K14" i="1" s="1"/>
  <c r="I19" i="2"/>
  <c r="J14" i="1" s="1"/>
  <c r="S19" i="2"/>
  <c r="T14" i="1" s="1"/>
  <c r="K19" i="2"/>
  <c r="L14" i="1" l="1"/>
  <c r="X14" i="1"/>
  <c r="X19" i="2"/>
  <c r="V14" i="1"/>
  <c r="V19" i="2"/>
  <c r="J16" i="44"/>
  <c r="K56" i="1"/>
  <c r="J15" i="44" s="1"/>
  <c r="L54" i="1"/>
  <c r="W54" i="1" s="1"/>
  <c r="V16" i="44" s="1"/>
  <c r="J17" i="44"/>
  <c r="L55" i="1"/>
  <c r="S18" i="28"/>
  <c r="K18" i="28"/>
  <c r="V18" i="28" s="1"/>
  <c r="Y14" i="1" l="1"/>
  <c r="W14" i="1"/>
  <c r="K17" i="44"/>
  <c r="W55" i="1"/>
  <c r="V17" i="44" s="1"/>
  <c r="K16" i="44"/>
  <c r="L56" i="1"/>
  <c r="O19"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19" i="2"/>
  <c r="O14" i="1" s="1"/>
  <c r="M19" i="2"/>
  <c r="N14" i="1" s="1"/>
  <c r="H19"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7"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6" i="28" l="1"/>
  <c r="N17" i="34"/>
  <c r="T15" i="28"/>
  <c r="N16" i="34"/>
  <c r="V15" i="34"/>
  <c r="L15" i="28"/>
  <c r="V17" i="34"/>
  <c r="T16" i="28"/>
  <c r="N15" i="34"/>
  <c r="V16" i="34"/>
  <c r="L15" i="6"/>
  <c r="T15" i="6"/>
  <c r="T17" i="2"/>
  <c r="L17" i="2"/>
  <c r="L16" i="2"/>
  <c r="T16" i="2"/>
  <c r="L15" i="2"/>
  <c r="T15" i="2"/>
  <c r="M57" i="1"/>
  <c r="U57" i="1"/>
  <c r="L19" i="2"/>
  <c r="T19" i="2"/>
  <c r="N16" i="15"/>
  <c r="V16" i="15"/>
  <c r="U24" i="1"/>
  <c r="M24" i="1"/>
  <c r="L16" i="14"/>
  <c r="T16" i="14"/>
  <c r="M23" i="1"/>
  <c r="U23" i="1"/>
  <c r="L16" i="11"/>
  <c r="T16" i="11"/>
  <c r="M22" i="1"/>
  <c r="U22" i="1"/>
  <c r="L16" i="10"/>
  <c r="T16" i="10"/>
  <c r="M21" i="1"/>
  <c r="U21" i="1"/>
  <c r="L17" i="6"/>
  <c r="T17"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8" i="28"/>
  <c r="L16" i="32"/>
  <c r="T16" i="32"/>
  <c r="L16" i="33"/>
  <c r="L16" i="31"/>
  <c r="T16" i="38"/>
  <c r="L18"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19" i="34"/>
  <c r="O19" i="34"/>
  <c r="N19" i="34"/>
  <c r="P1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7" i="34" l="1"/>
  <c r="AC17" i="34" s="1"/>
  <c r="R15" i="34"/>
  <c r="AC15" i="34" s="1"/>
  <c r="P16" i="28"/>
  <c r="AC16" i="28" s="1"/>
  <c r="R16" i="34"/>
  <c r="AC16" i="34" s="1"/>
  <c r="P15" i="28"/>
  <c r="AC15" i="28" s="1"/>
  <c r="P17" i="2"/>
  <c r="AC17" i="2" s="1"/>
  <c r="P15" i="6"/>
  <c r="AC15" i="6" s="1"/>
  <c r="P15" i="2"/>
  <c r="AC15" i="2" s="1"/>
  <c r="P16" i="2"/>
  <c r="AC16" i="2" s="1"/>
  <c r="Q46" i="1"/>
  <c r="Q47" i="1"/>
  <c r="Q41" i="1"/>
  <c r="Q40" i="1"/>
  <c r="Q32" i="1"/>
  <c r="Q37" i="1"/>
  <c r="P16" i="31"/>
  <c r="P16" i="21"/>
  <c r="P16" i="18"/>
  <c r="P16" i="32"/>
  <c r="P16" i="25"/>
  <c r="P18"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19" i="2"/>
  <c r="R16" i="15"/>
  <c r="Q24" i="1" s="1"/>
  <c r="P16" i="14"/>
  <c r="Q23" i="1" s="1"/>
  <c r="P16" i="11"/>
  <c r="Q22" i="1" s="1"/>
  <c r="P16" i="10"/>
  <c r="Q21" i="1" s="1"/>
  <c r="P17"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19" i="34"/>
  <c r="T3" i="34"/>
  <c r="S19" i="34"/>
  <c r="U3" i="34"/>
  <c r="T19" i="34"/>
  <c r="S3" i="34"/>
  <c r="W16" i="24"/>
  <c r="X16" i="24" s="1"/>
  <c r="R3" i="24"/>
  <c r="T3" i="24"/>
  <c r="Y3" i="24"/>
  <c r="V16" i="24"/>
  <c r="S16" i="24"/>
  <c r="W3" i="24"/>
  <c r="R16" i="24"/>
  <c r="S3" i="24"/>
  <c r="U3" i="24"/>
  <c r="T16" i="24"/>
  <c r="U16" i="24"/>
  <c r="X3" i="24"/>
  <c r="Y16" i="24"/>
  <c r="V3" i="24"/>
  <c r="X3" i="34"/>
  <c r="Y19" i="34"/>
  <c r="W3" i="34"/>
  <c r="Y3" i="34"/>
  <c r="W19" i="34"/>
  <c r="X19" i="34" s="1"/>
  <c r="V3" i="34"/>
  <c r="R3" i="34"/>
  <c r="V19" i="34"/>
  <c r="R1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<sst xmlns="http://schemas.openxmlformats.org/spreadsheetml/2006/main" count="2997" uniqueCount="726">
  <si>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</si>
  <si>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</si>
  <si>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</si>
  <si>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</si>
  <si>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</si>
  <si>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</si>
  <si>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</si>
  <si>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</si>
  <si>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</si>
  <si>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</si>
  <si>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</si>
  <si>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</si>
  <si>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</si>
  <si>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</si>
  <si>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</si>
  <si>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</si>
  <si>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</si>
  <si>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</si>
  <si>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</si>
  <si>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</si>
  <si>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</si>
  <si>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</si>
  <si>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</si>
  <si>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</si>
  <si>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</si>
  <si>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</si>
  <si>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</si>
  <si>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</si>
  <si>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</si>
  <si>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</si>
  <si>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</si>
  <si>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</si>
  <si>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</si>
  <si>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</si>
  <si>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</si>
  <si>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</si>
  <si>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</si>
  <si>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</si>
  <si>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</si>
  <si>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</si>
  <si>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</si>
  <si>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</si>
  <si>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</si>
  <si>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</si>
  <si>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</si>
  <si>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</si>
  <si>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</si>
  <si>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</si>
  <si>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</si>
  <si>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</si>
  <si>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</si>
  <si>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</si>
  <si>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</si>
  <si>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</si>
  <si>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</si>
  <si>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</si>
  <si>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</si>
  <si>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</si>
  <si>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</si>
  <si>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</si>
  <si>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</si>
  <si>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</si>
  <si>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</si>
  <si>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</si>
  <si>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</si>
  <si>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</si>
  <si>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</si>
  <si>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</si>
  <si>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</si>
  <si>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</si>
  <si>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</si>
  <si>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</si>
  <si>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</si>
  <si>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</si>
  <si>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</si>
  <si>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</si>
  <si>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</si>
  <si>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</si>
  <si>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</si>
  <si>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</si>
  <si>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</si>
  <si>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</si>
  <si>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</si>
  <si>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</si>
  <si>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</si>
  <si>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</si>
  <si>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</si>
  <si>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</si>
  <si>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</si>
  <si>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</si>
  <si>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</si>
  <si>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</si>
  <si>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</si>
  <si>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</si>
  <si>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</si>
  <si>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</si>
  <si>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</si>
  <si>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</si>
  <si>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</si>
  <si>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</si>
  <si>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</si>
  <si>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</si>
  <si>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</si>
  <si>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</si>
  <si>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</si>
  <si>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</si>
  <si>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</si>
  <si>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</si>
  <si>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</si>
  <si>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</si>
  <si>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</si>
  <si>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</si>
  <si>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</si>
  <si>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</si>
  <si>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</si>
  <si>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</si>
  <si>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</si>
  <si>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</si>
  <si>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</si>
  <si>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</si>
  <si>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</si>
  <si>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</si>
  <si>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</si>
  <si>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</si>
  <si>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</si>
  <si>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</si>
  <si>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</si>
  <si>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</si>
  <si>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</si>
  <si>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</si>
  <si>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</si>
  <si>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</si>
  <si>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</si>
  <si>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</si>
  <si>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</si>
  <si>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</si>
  <si>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</si>
  <si>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</si>
  <si>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</si>
  <si>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</si>
  <si>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</si>
  <si>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</si>
  <si>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</si>
  <si>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</si>
  <si>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</si>
  <si>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</si>
  <si>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</si>
  <si>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</si>
  <si>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</si>
  <si>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</si>
  <si>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</si>
  <si>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</si>
  <si>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</si>
  <si>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</si>
  <si>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</si>
  <si>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</si>
  <si>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</si>
  <si>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</si>
  <si>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</si>
  <si>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</si>
  <si>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</si>
  <si>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</si>
  <si>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</si>
  <si>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</si>
  <si>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</si>
  <si>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</si>
  <si>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</si>
  <si>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</si>
  <si>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</si>
  <si>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</si>
  <si>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</si>
  <si>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</si>
  <si>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</si>
  <si>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</si>
  <si>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</si>
  <si>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</si>
  <si>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</si>
  <si>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</si>
  <si>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</si>
  <si>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</si>
  <si>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</si>
  <si>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</si>
  <si>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</si>
  <si>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</si>
  <si>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</si>
  <si>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</si>
  <si>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</si>
  <si>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</si>
  <si>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</si>
  <si>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</si>
  <si>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</si>
  <si>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</si>
  <si>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</si>
  <si>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</si>
  <si>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</si>
  <si>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</si>
  <si>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</si>
  <si>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</si>
  <si>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</si>
  <si>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</si>
  <si>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</si>
  <si>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</si>
  <si>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</si>
  <si>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</si>
  <si>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</si>
  <si>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</si>
  <si>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</si>
  <si>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</si>
  <si>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</si>
  <si>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</si>
  <si>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</si>
  <si>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</si>
  <si>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</si>
  <si>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</si>
  <si>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</si>
  <si>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</si>
  <si>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</si>
  <si>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</si>
  <si>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</si>
  <si>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</si>
  <si>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</si>
  <si>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</si>
  <si>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</si>
  <si>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</si>
  <si>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</si>
  <si>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</si>
  <si>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</si>
  <si>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</si>
  <si>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</si>
  <si>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</si>
  <si>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</si>
  <si>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</si>
  <si>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</si>
  <si>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</si>
  <si>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</si>
  <si>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</si>
  <si>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</si>
  <si>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</si>
  <si>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</si>
  <si>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</si>
  <si>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</si>
  <si>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</si>
  <si>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</si>
  <si>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</si>
  <si>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</si>
  <si>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</si>
  <si>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</si>
  <si>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</si>
  <si>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</si>
  <si>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</si>
  <si>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</si>
  <si>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</si>
  <si>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</si>
  <si>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</si>
  <si>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</si>
  <si>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</si>
  <si>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</si>
  <si>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</si>
  <si>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</si>
  <si>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</si>
  <si>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</si>
  <si>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</si>
  <si>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</si>
  <si>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</si>
  <si>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</si>
  <si>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</si>
  <si>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</si>
  <si>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</si>
  <si>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</si>
  <si>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</si>
  <si>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</si>
  <si>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</si>
  <si>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</si>
  <si>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</si>
  <si>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</si>
  <si>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</si>
  <si>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</si>
  <si>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</si>
  <si>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</si>
  <si>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</si>
  <si>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</si>
  <si>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</si>
  <si>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</si>
  <si>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</si>
  <si>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</si>
  <si>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</si>
  <si>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</si>
  <si>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</si>
  <si>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</si>
  <si>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</si>
  <si>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</si>
  <si>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</si>
  <si>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</si>
  <si>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</si>
  <si>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</si>
  <si>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</si>
  <si>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</si>
  <si>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</si>
  <si>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</si>
  <si>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</si>
  <si>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</si>
  <si>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</si>
  <si>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</si>
  <si>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</si>
  <si>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</si>
  <si>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</si>
  <si>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</si>
  <si>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</si>
  <si>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</si>
  <si>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</si>
  <si>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</si>
  <si>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</si>
  <si>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</si>
  <si>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</si>
  <si>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</si>
  <si>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</si>
  <si>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</si>
  <si>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</si>
  <si>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</si>
  <si>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</si>
  <si>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</si>
  <si>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</si>
  <si>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</si>
  <si>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</si>
  <si>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</si>
  <si>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</si>
  <si>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</si>
  <si>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</si>
  <si>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</si>
  <si>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</si>
  <si>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</si>
  <si>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</si>
  <si>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</si>
  <si>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</si>
  <si>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</si>
  <si>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</si>
  <si>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</si>
  <si>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</si>
  <si>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</si>
  <si>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</si>
  <si>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</si>
  <si>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</si>
  <si>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</si>
  <si>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</si>
  <si>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</si>
  <si>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</si>
  <si>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</si>
  <si>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</si>
  <si>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</si>
  <si>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</si>
  <si>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</si>
  <si>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</si>
  <si>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</si>
  <si>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</si>
  <si>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</si>
  <si>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</si>
  <si>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</si>
  <si>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</si>
  <si>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</si>
  <si>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</si>
  <si>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</si>
  <si>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</si>
  <si>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</si>
  <si>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</si>
  <si>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</si>
  <si>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</si>
  <si>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</si>
  <si>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</si>
  <si>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</si>
  <si>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</si>
  <si>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</si>
  <si>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</si>
  <si>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</si>
  <si>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</si>
  <si>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</si>
  <si>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</si>
  <si>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</si>
  <si>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</si>
  <si>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</si>
  <si>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</si>
  <si>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</si>
  <si>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</si>
  <si>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</si>
  <si>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</si>
  <si>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</si>
  <si>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</si>
  <si>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</si>
  <si>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</si>
  <si>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</si>
  <si>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</si>
  <si>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</si>
  <si>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</si>
  <si>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</si>
  <si>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</si>
  <si>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</si>
  <si>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</si>
  <si>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</si>
  <si>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</si>
  <si>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</si>
  <si>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</si>
  <si>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</si>
  <si>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</si>
  <si>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</si>
  <si>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</si>
  <si>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</si>
  <si>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</si>
  <si>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</si>
  <si>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</si>
  <si>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</si>
  <si>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</si>
  <si>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</si>
  <si>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</si>
  <si>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</si>
  <si>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</si>
  <si>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</si>
  <si>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</si>
  <si>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</si>
  <si>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</si>
  <si>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</si>
  <si>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</si>
  <si>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</si>
  <si>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</si>
  <si>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</si>
  <si>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</si>
  <si>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</si>
  <si>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</si>
  <si>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</si>
  <si>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</si>
  <si>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</si>
  <si>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</si>
  <si>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</si>
  <si>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</si>
  <si>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</si>
  <si>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</si>
  <si>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</si>
  <si>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</si>
  <si>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</si>
  <si>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</si>
  <si>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</si>
  <si>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</si>
  <si>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</si>
  <si>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</si>
  <si>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</si>
  <si>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</si>
  <si>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</si>
  <si>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</si>
  <si>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</si>
  <si>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</si>
  <si>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</si>
  <si>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</si>
  <si>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</si>
  <si>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</si>
  <si>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</si>
  <si>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</si>
  <si>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</si>
  <si>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</si>
  <si>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</si>
  <si>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</si>
  <si>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</si>
  <si>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</si>
  <si>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</si>
  <si>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</si>
  <si>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</si>
  <si>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</si>
  <si>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</si>
  <si>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</si>
  <si>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</si>
  <si>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</si>
  <si>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</si>
  <si>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</si>
  <si>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</si>
  <si>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</si>
  <si>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</si>
  <si>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</si>
  <si>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</si>
  <si>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</si>
  <si>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</si>
  <si>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</si>
  <si>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</si>
  <si>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</si>
  <si>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</si>
  <si>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</si>
  <si>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</si>
  <si>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</si>
  <si>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</si>
  <si>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</si>
  <si>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</si>
  <si>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</si>
  <si>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</si>
  <si>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</si>
  <si>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</si>
  <si>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</si>
  <si>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</si>
  <si>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</si>
  <si>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</si>
  <si>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</si>
  <si>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</si>
  <si>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</si>
  <si>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</si>
  <si>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</si>
  <si>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</si>
  <si>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</si>
  <si>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</si>
  <si>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</si>
  <si>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</si>
  <si>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</si>
  <si>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</si>
  <si>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</si>
  <si>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</si>
  <si>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</si>
  <si>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</si>
  <si>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</si>
  <si>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</si>
  <si>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</si>
  <si>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</si>
  <si>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</si>
  <si>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</si>
  <si>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</si>
  <si>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</si>
  <si>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</si>
  <si>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</si>
  <si>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</si>
  <si>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</si>
  <si>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</si>
  <si>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</si>
  <si>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</si>
  <si>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</si>
  <si>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</si>
  <si>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</si>
  <si>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</si>
  <si>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</si>
  <si>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</si>
  <si>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</si>
  <si>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</si>
  <si>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</si>
  <si>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</si>
  <si>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</si>
  <si>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</si>
  <si>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</si>
  <si>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</si>
  <si>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</si>
  <si>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</si>
  <si>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</si>
  <si>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</si>
  <si>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</si>
  <si>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</si>
  <si>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</si>
  <si>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</si>
  <si>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</si>
  <si>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</si>
  <si>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</si>
  <si>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</si>
  <si>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</si>
  <si>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</si>
  <si>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</si>
  <si>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</si>
  <si>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</si>
  <si>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</si>
  <si>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</si>
  <si>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</si>
  <si>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</si>
  <si>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</si>
  <si>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</si>
  <si>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</si>
  <si>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</si>
  <si>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</si>
  <si>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</si>
  <si>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</si>
  <si>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</si>
  <si>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</si>
  <si>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</si>
  <si>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</si>
  <si>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</si>
  <si>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</si>
  <si>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</si>
  <si>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</si>
  <si>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</si>
  <si>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</si>
  <si>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</si>
  <si>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</si>
  <si>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</si>
  <si>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</si>
  <si>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</si>
  <si>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</si>
  <si>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</si>
  <si>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</si>
  <si>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</si>
  <si>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</si>
  <si>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</si>
  <si>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</si>
  <si>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</si>
  <si>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</si>
  <si>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</si>
  <si>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</si>
  <si>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</si>
  <si>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</si>
  <si>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</si>
  <si>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</si>
  <si>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</si>
  <si>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</si>
  <si>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</si>
  <si>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</si>
  <si>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</si>
  <si>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</si>
  <si>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</si>
  <si>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</si>
  <si>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</si>
  <si>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</si>
  <si>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</si>
  <si>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</si>
  <si>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</si>
  <si>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</si>
  <si>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</si>
  <si>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</si>
  <si>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</si>
  <si>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</si>
  <si>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</si>
  <si>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</si>
  <si>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</si>
  <si>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</si>
  <si>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</si>
  <si>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</si>
  <si>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</si>
  <si>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</si>
  <si>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</si>
  <si>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</si>
  <si>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</si>
  <si>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</si>
  <si>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</si>
  <si>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</si>
  <si>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</si>
  <si>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</si>
  <si>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</si>
  <si>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</si>
  <si>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</si>
  <si>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</si>
  <si>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</si>
  <si>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</si>
  <si>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</si>
  <si>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</si>
  <si>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</si>
  <si>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</si>
  <si>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</si>
  <si>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</si>
  <si>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</si>
  <si>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</si>
  <si>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</si>
  <si>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</si>
  <si>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</si>
  <si>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</si>
  <si>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</si>
  <si>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</si>
  <si>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</si>
  <si>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</si>
  <si>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</si>
  <si>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</si>
  <si>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</si>
  <si>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</si>
  <si>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</si>
  <si>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</si>
  <si>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</si>
  <si>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</si>
  <si>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</si>
  <si>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</si>
  <si>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</si>
  <si>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</si>
  <si>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</si>
  <si>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</si>
  <si>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</si>
  <si>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</si>
  <si>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</si>
  <si>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</si>
  <si>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</si>
  <si>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</si>
  <si>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</si>
  <si>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</si>
  <si>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</si>
  <si>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</si>
  <si>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</si>
  <si>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</si>
  <si>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</si>
  <si>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</si>
  <si>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</si>
  <si>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</si>
  <si>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</si>
  <si>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</si>
  <si>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</si>
  <si>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</si>
  <si>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</si>
  <si>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</si>
  <si>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</si>
  <si>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</si>
  <si>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</si>
  <si>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</si>
  <si>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</si>
  <si>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</si>
  <si>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</si>
  <si>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</si>
  <si>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</si>
  <si>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</si>
  <si>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</si>
  <si>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</si>
  <si>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</si>
  <si>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</si>
  <si>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</si>
  <si>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</si>
  <si>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</si>
  <si>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</si>
  <si>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</si>
  <si>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</si>
  <si>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538891</t>
  </si>
  <si>
    <t>INE613C01018</t>
  </si>
  <si>
    <t>Magellanic Cloud Limited</t>
  </si>
  <si>
    <t>30-06-2021</t>
  </si>
  <si>
    <t>DENNISREDDY THUMMA</t>
  </si>
  <si>
    <t>INNAMMA THUMMA</t>
  </si>
  <si>
    <t>JAGAN MOHAN REDDY THUMMA</t>
  </si>
  <si>
    <t>ACZPT4012C</t>
  </si>
  <si>
    <t>AJLPT7221N</t>
  </si>
  <si>
    <t>ACPPT6939C</t>
  </si>
  <si>
    <t>JOSEPH SUDHEER REDDY THUMMA</t>
  </si>
  <si>
    <t>AWLPT4630L</t>
  </si>
  <si>
    <t>MAHENDRAKUMAR MANILAL CHAUHAN</t>
  </si>
  <si>
    <t>VIJAY MAHENDRA CHAUHAN</t>
  </si>
  <si>
    <t>AONPC9004R</t>
  </si>
  <si>
    <t>AFLPC7748H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</si>
</sst>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Protection="1">
      <protection locked="0"/>
    </xf>
    <xf numFmtId="0" fontId="0" fillId="13" borderId="4" xfId="0" applyFill="1" applyBorder="1" applyAlignment="1" applyProtection="1">
      <alignment horizontal="right"/>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E158A21-E4D3-4C5E-AC6B-6AC7B044F5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1247775</xdr:colOff>
          <xdr:row>14</xdr:row>
          <xdr:rowOff>257175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C430F47E-BD70-4D09-9BE6-87B9DF6564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1247775</xdr:colOff>
          <xdr:row>15</xdr:row>
          <xdr:rowOff>257175</xdr:rowOff>
        </xdr:to>
        <xdr:sp macro="" textlink="">
          <xdr:nvSpPr>
            <xdr:cNvPr id="6146" name="Button 2" hidden="1">
              <a:extLst>
                <a:ext uri="{63B3BB69-23CF-44E3-9099-C40C66FF867C}">
                  <a14:compatExt spid="_x0000_s6146"/>
                </a:ext>
                <a:ext uri="{FF2B5EF4-FFF2-40B4-BE49-F238E27FC236}">
                  <a16:creationId xmlns:a16="http://schemas.microsoft.com/office/drawing/2014/main" id="{03F5D739-12A2-4F76-A872-3C2D32E3889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7169" name="Button 1" hidden="1">
              <a:extLst>
                <a:ext uri="{63B3BB69-23CF-44E3-9099-C40C66FF867C}">
                  <a14:compatExt spid="_x0000_s7169"/>
                </a:ext>
                <a:ext uri="{FF2B5EF4-FFF2-40B4-BE49-F238E27FC236}">
                  <a16:creationId xmlns:a16="http://schemas.microsoft.com/office/drawing/2014/main" id="{21E7A21A-B035-4946-B876-68CF0F140BA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7170" name="Button 2" hidden="1">
              <a:extLst>
                <a:ext uri="{63B3BB69-23CF-44E3-9099-C40C66FF867C}">
                  <a14:compatExt spid="_x0000_s7170"/>
                </a:ext>
                <a:ext uri="{FF2B5EF4-FFF2-40B4-BE49-F238E27FC236}">
                  <a16:creationId xmlns:a16="http://schemas.microsoft.com/office/drawing/2014/main" id="{173E2BE6-5515-47D1-A40B-57B72F7A5F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7171" name="Button 3" hidden="1">
              <a:extLst>
                <a:ext uri="{63B3BB69-23CF-44E3-9099-C40C66FF867C}">
                  <a14:compatExt spid="_x0000_s7171"/>
                </a:ext>
                <a:ext uri="{FF2B5EF4-FFF2-40B4-BE49-F238E27FC236}">
                  <a16:creationId xmlns:a16="http://schemas.microsoft.com/office/drawing/2014/main" id="{DE0CE080-A542-4A60-B5F5-66E6BCE79C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1123950</xdr:colOff>
          <xdr:row>14</xdr:row>
          <xdr:rowOff>257175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7087E882-3015-4E9C-9E77-896146F57DC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1123950</xdr:colOff>
          <xdr:row>15</xdr:row>
          <xdr:rowOff>257175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CFAFD6BC-75CB-442E-8B25-F4AF9BAFAE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1123950</xdr:colOff>
          <xdr:row>16</xdr:row>
          <xdr:rowOff>257175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46E5D4A-E31B-4F45-851A-48A7F93E73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27.xml"/><Relationship Id="rId4" Type="http://schemas.openxmlformats.org/officeDocument/2006/relationships/ctrlProp" Target="../ctrlProps/ctrlProp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4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6"/>
    </row>
    <row r="3" spans="4:10">
      <c r="I3" s="266"/>
    </row>
    <row r="4" spans="4:10">
      <c r="I4" s="266"/>
    </row>
    <row r="5" spans="4:10">
      <c r="I5" s="266"/>
    </row>
    <row r="6" spans="4:10">
      <c r="E6" s="430" t="s">
        <v>454</v>
      </c>
      <c r="F6" s="431"/>
      <c r="G6" s="431"/>
      <c r="H6" s="431"/>
      <c r="I6" s="432"/>
    </row>
    <row r="7" spans="4:10">
      <c r="E7" s="267" t="s">
        <v>455</v>
      </c>
      <c r="F7" s="433" t="s">
        <v>456</v>
      </c>
      <c r="G7" s="434"/>
      <c r="H7" s="434"/>
      <c r="I7" s="435"/>
    </row>
    <row r="8" spans="4:10">
      <c r="E8" s="267" t="s">
        <v>457</v>
      </c>
      <c r="F8" s="433" t="s">
        <v>458</v>
      </c>
      <c r="G8" s="436"/>
      <c r="H8" s="436"/>
      <c r="I8" s="437"/>
    </row>
    <row r="9" spans="4:10">
      <c r="E9" s="267" t="s">
        <v>459</v>
      </c>
      <c r="F9" s="433" t="s">
        <v>460</v>
      </c>
      <c r="G9" s="436"/>
      <c r="H9" s="436"/>
      <c r="I9" s="437"/>
    </row>
    <row r="10" spans="4:10">
      <c r="E10" s="267" t="s">
        <v>461</v>
      </c>
      <c r="F10" s="433" t="s">
        <v>641</v>
      </c>
      <c r="G10" s="436"/>
      <c r="H10" s="436"/>
      <c r="I10" s="437"/>
    </row>
    <row r="11" spans="4:10">
      <c r="E11" s="267" t="s">
        <v>640</v>
      </c>
      <c r="F11" s="433" t="s">
        <v>489</v>
      </c>
      <c r="G11" s="436"/>
      <c r="H11" s="436"/>
      <c r="I11" s="437"/>
    </row>
    <row r="12" spans="4:10">
      <c r="E12" s="267" t="s">
        <v>644</v>
      </c>
      <c r="F12" s="433" t="s">
        <v>645</v>
      </c>
      <c r="G12" s="436"/>
      <c r="H12" s="436"/>
      <c r="I12" s="437"/>
    </row>
    <row r="13" spans="4:10">
      <c r="I13" s="266"/>
    </row>
    <row r="14" spans="4:10">
      <c r="I14" s="266"/>
    </row>
    <row r="15" spans="4:10">
      <c r="D15" s="438" t="s">
        <v>462</v>
      </c>
      <c r="E15" s="439"/>
      <c r="F15" s="439"/>
      <c r="G15" s="439"/>
      <c r="H15" s="439"/>
      <c r="I15" s="439"/>
      <c r="J15" s="440"/>
    </row>
    <row r="16" spans="4:10" ht="27.75" customHeight="1">
      <c r="D16" s="441" t="s">
        <v>463</v>
      </c>
      <c r="E16" s="441"/>
      <c r="F16" s="441"/>
      <c r="G16" s="441"/>
      <c r="H16" s="441"/>
      <c r="I16" s="441"/>
      <c r="J16" s="441"/>
    </row>
    <row r="17" spans="4:10" ht="45" customHeight="1">
      <c r="D17" s="442" t="s">
        <v>464</v>
      </c>
      <c r="E17" s="442"/>
      <c r="F17" s="442"/>
      <c r="G17" s="442"/>
      <c r="H17" s="442"/>
      <c r="I17" s="442"/>
      <c r="J17" s="442"/>
    </row>
    <row r="18" spans="4:10">
      <c r="D18" s="268"/>
      <c r="E18" s="268"/>
      <c r="F18" s="268"/>
      <c r="G18" s="268"/>
      <c r="H18" s="268"/>
      <c r="I18" s="269"/>
      <c r="J18" s="268"/>
    </row>
    <row r="19" spans="4:10">
      <c r="I19" s="266"/>
    </row>
    <row r="20" spans="4:10" ht="15.75">
      <c r="D20" s="421" t="s">
        <v>465</v>
      </c>
      <c r="E20" s="422"/>
      <c r="F20" s="422"/>
      <c r="G20" s="422"/>
      <c r="H20" s="422"/>
      <c r="I20" s="422"/>
      <c r="J20" s="423"/>
    </row>
    <row r="21" spans="4:10" ht="18" customHeight="1">
      <c r="D21" s="443" t="s">
        <v>466</v>
      </c>
      <c r="E21" s="444"/>
      <c r="F21" s="444"/>
      <c r="G21" s="444"/>
      <c r="H21" s="444"/>
      <c r="I21" s="444"/>
      <c r="J21" s="445"/>
    </row>
    <row r="22" spans="4:10" ht="16.5" customHeight="1">
      <c r="D22" s="446" t="s">
        <v>467</v>
      </c>
      <c r="E22" s="447"/>
      <c r="F22" s="447"/>
      <c r="G22" s="447"/>
      <c r="H22" s="447"/>
      <c r="I22" s="447"/>
      <c r="J22" s="448"/>
    </row>
    <row r="23" spans="4:10" ht="16.5" customHeight="1">
      <c r="D23" s="407" t="s">
        <v>468</v>
      </c>
      <c r="E23" s="408"/>
      <c r="F23" s="408"/>
      <c r="G23" s="408"/>
      <c r="H23" s="408"/>
      <c r="I23" s="408"/>
      <c r="J23" s="409"/>
    </row>
    <row r="24" spans="4:10" ht="18.75" customHeight="1">
      <c r="D24" s="407" t="s">
        <v>469</v>
      </c>
      <c r="E24" s="408"/>
      <c r="F24" s="408"/>
      <c r="G24" s="408"/>
      <c r="H24" s="408"/>
      <c r="I24" s="408"/>
      <c r="J24" s="409"/>
    </row>
    <row r="25" spans="4:10" ht="28.5" customHeight="1">
      <c r="D25" s="410" t="s">
        <v>470</v>
      </c>
      <c r="E25" s="411"/>
      <c r="F25" s="411"/>
      <c r="G25" s="411"/>
      <c r="H25" s="411"/>
      <c r="I25" s="411"/>
      <c r="J25" s="412"/>
    </row>
    <row r="26" spans="4:10">
      <c r="I26" s="266"/>
    </row>
    <row r="27" spans="4:10">
      <c r="I27" s="266"/>
    </row>
    <row r="28" spans="4:10" ht="15.75">
      <c r="D28" s="427" t="s">
        <v>471</v>
      </c>
      <c r="E28" s="428"/>
      <c r="F28" s="428"/>
      <c r="G28" s="428"/>
      <c r="H28" s="428"/>
      <c r="I28" s="428"/>
      <c r="J28" s="429"/>
    </row>
    <row r="29" spans="4:10">
      <c r="D29" s="270">
        <v>1</v>
      </c>
      <c r="E29" s="419" t="s">
        <v>472</v>
      </c>
      <c r="F29" s="420"/>
      <c r="G29" s="420"/>
      <c r="H29" s="420"/>
      <c r="I29" s="420"/>
      <c r="J29" s="273" t="s">
        <v>473</v>
      </c>
    </row>
    <row r="30" spans="4:10">
      <c r="D30" s="270">
        <v>2</v>
      </c>
      <c r="E30" s="419" t="s">
        <v>490</v>
      </c>
      <c r="F30" s="420"/>
      <c r="G30" s="420"/>
      <c r="H30" s="420"/>
      <c r="I30" s="420"/>
      <c r="J30" s="273" t="s">
        <v>490</v>
      </c>
    </row>
    <row r="31" spans="4:10">
      <c r="D31" s="270">
        <v>3</v>
      </c>
      <c r="E31" s="419" t="s">
        <v>491</v>
      </c>
      <c r="F31" s="420"/>
      <c r="G31" s="420"/>
      <c r="H31" s="420"/>
      <c r="I31" s="420"/>
      <c r="J31" s="273" t="s">
        <v>491</v>
      </c>
    </row>
    <row r="32" spans="4:10">
      <c r="D32" s="270">
        <v>4</v>
      </c>
      <c r="E32" s="419" t="s">
        <v>492</v>
      </c>
      <c r="F32" s="420"/>
      <c r="G32" s="420"/>
      <c r="H32" s="420"/>
      <c r="I32" s="420"/>
      <c r="J32" s="273" t="s">
        <v>492</v>
      </c>
    </row>
    <row r="33" spans="4:10">
      <c r="D33" s="271"/>
      <c r="E33" s="271"/>
      <c r="F33" s="271"/>
      <c r="G33" s="271"/>
      <c r="H33" s="271"/>
      <c r="I33" s="272"/>
      <c r="J33" s="271"/>
    </row>
    <row r="34" spans="4:10">
      <c r="D34" s="271"/>
      <c r="E34" s="271"/>
      <c r="F34" s="271"/>
      <c r="G34" s="271"/>
      <c r="H34" s="271"/>
      <c r="I34" s="272"/>
      <c r="J34" s="271"/>
    </row>
    <row r="35" spans="4:10" ht="15.75">
      <c r="D35" s="421" t="s">
        <v>638</v>
      </c>
      <c r="E35" s="422"/>
      <c r="F35" s="422"/>
      <c r="G35" s="422"/>
      <c r="H35" s="422"/>
      <c r="I35" s="422"/>
      <c r="J35" s="423"/>
    </row>
    <row r="36" spans="4:10" ht="30" customHeight="1">
      <c r="D36" s="424" t="s">
        <v>639</v>
      </c>
      <c r="E36" s="425"/>
      <c r="F36" s="425"/>
      <c r="G36" s="425"/>
      <c r="H36" s="425"/>
      <c r="I36" s="425"/>
      <c r="J36" s="426"/>
    </row>
    <row r="37" spans="4:10">
      <c r="D37" s="271"/>
      <c r="E37" s="271"/>
      <c r="F37" s="271"/>
      <c r="G37" s="271"/>
      <c r="H37" s="271"/>
      <c r="I37" s="272"/>
      <c r="J37" s="271"/>
    </row>
    <row r="38" spans="4:10">
      <c r="D38" s="271"/>
      <c r="E38" s="271"/>
      <c r="F38" s="271"/>
      <c r="G38" s="271"/>
      <c r="H38" s="271"/>
      <c r="I38" s="272"/>
      <c r="J38" s="271"/>
    </row>
    <row r="39" spans="4:10">
      <c r="I39" s="266"/>
    </row>
    <row r="40" spans="4:10" ht="18" customHeight="1">
      <c r="D40" s="421" t="s">
        <v>642</v>
      </c>
      <c r="E40" s="422"/>
      <c r="F40" s="422"/>
      <c r="G40" s="422"/>
      <c r="H40" s="422"/>
      <c r="I40" s="422"/>
      <c r="J40" s="423"/>
    </row>
    <row r="41" spans="4:10" ht="60" customHeight="1">
      <c r="D41" s="453" t="s">
        <v>493</v>
      </c>
      <c r="E41" s="454"/>
      <c r="F41" s="454"/>
      <c r="G41" s="454"/>
      <c r="H41" s="454"/>
      <c r="I41" s="454"/>
      <c r="J41" s="455"/>
    </row>
    <row r="42" spans="4:10" ht="49.5" customHeight="1">
      <c r="D42" s="456" t="s">
        <v>474</v>
      </c>
      <c r="E42" s="457"/>
      <c r="F42" s="457"/>
      <c r="G42" s="457"/>
      <c r="H42" s="457"/>
      <c r="I42" s="457"/>
      <c r="J42" s="458"/>
    </row>
    <row r="43" spans="4:10" ht="53.25" customHeight="1">
      <c r="D43" s="456" t="s">
        <v>475</v>
      </c>
      <c r="E43" s="457"/>
      <c r="F43" s="457"/>
      <c r="G43" s="457"/>
      <c r="H43" s="457"/>
      <c r="I43" s="457"/>
      <c r="J43" s="458"/>
    </row>
    <row r="44" spans="4:10" ht="30" customHeight="1">
      <c r="D44" s="443" t="s">
        <v>476</v>
      </c>
      <c r="E44" s="459"/>
      <c r="F44" s="459"/>
      <c r="G44" s="459"/>
      <c r="H44" s="459"/>
      <c r="I44" s="459"/>
      <c r="J44" s="460"/>
    </row>
    <row r="45" spans="4:10" ht="56.25" customHeight="1">
      <c r="D45" s="413" t="s">
        <v>477</v>
      </c>
      <c r="E45" s="414"/>
      <c r="F45" s="414"/>
      <c r="G45" s="414"/>
      <c r="H45" s="414"/>
      <c r="I45" s="414"/>
      <c r="J45" s="415"/>
    </row>
    <row r="46" spans="4:10" ht="84.75" customHeight="1">
      <c r="D46" s="413" t="s">
        <v>478</v>
      </c>
      <c r="E46" s="414"/>
      <c r="F46" s="414"/>
      <c r="G46" s="414"/>
      <c r="H46" s="414"/>
      <c r="I46" s="414"/>
      <c r="J46" s="415"/>
    </row>
    <row r="47" spans="4:10" ht="61.5" customHeight="1">
      <c r="D47" s="416" t="s">
        <v>479</v>
      </c>
      <c r="E47" s="417"/>
      <c r="F47" s="417"/>
      <c r="G47" s="417"/>
      <c r="H47" s="417"/>
      <c r="I47" s="417"/>
      <c r="J47" s="418"/>
    </row>
    <row r="48" spans="4:10">
      <c r="I48" s="266"/>
    </row>
    <row r="49" spans="4:10">
      <c r="I49" s="266"/>
    </row>
    <row r="50" spans="4:10" ht="15.75">
      <c r="D50" s="427" t="s">
        <v>643</v>
      </c>
      <c r="E50" s="428"/>
      <c r="F50" s="428"/>
      <c r="G50" s="428"/>
      <c r="H50" s="428"/>
      <c r="I50" s="428"/>
      <c r="J50" s="429"/>
    </row>
    <row r="51" spans="4:10" ht="20.100000000000001" customHeight="1">
      <c r="D51" s="450" t="s">
        <v>480</v>
      </c>
      <c r="E51" s="450"/>
      <c r="F51" s="450"/>
      <c r="G51" s="450"/>
      <c r="H51" s="450"/>
      <c r="I51" s="450"/>
      <c r="J51" s="450"/>
    </row>
    <row r="52" spans="4:10" ht="20.100000000000001" customHeight="1">
      <c r="D52" s="450" t="s">
        <v>481</v>
      </c>
      <c r="E52" s="450"/>
      <c r="F52" s="450"/>
      <c r="G52" s="450"/>
      <c r="H52" s="450"/>
      <c r="I52" s="450"/>
      <c r="J52" s="450"/>
    </row>
    <row r="53" spans="4:10" ht="20.100000000000001" customHeight="1">
      <c r="D53" s="450" t="s">
        <v>482</v>
      </c>
      <c r="E53" s="450"/>
      <c r="F53" s="450"/>
      <c r="G53" s="450"/>
      <c r="H53" s="450"/>
      <c r="I53" s="450"/>
      <c r="J53" s="450"/>
    </row>
    <row r="54" spans="4:10" ht="42" customHeight="1">
      <c r="D54" s="450" t="s">
        <v>483</v>
      </c>
      <c r="E54" s="450"/>
      <c r="F54" s="450"/>
      <c r="G54" s="450"/>
      <c r="H54" s="450"/>
      <c r="I54" s="450"/>
      <c r="J54" s="450"/>
    </row>
    <row r="55" spans="4:10" ht="38.25" customHeight="1">
      <c r="D55" s="450" t="s">
        <v>484</v>
      </c>
      <c r="E55" s="450"/>
      <c r="F55" s="450"/>
      <c r="G55" s="450"/>
      <c r="H55" s="450"/>
      <c r="I55" s="450"/>
      <c r="J55" s="450"/>
    </row>
    <row r="56" spans="4:10" ht="38.25" customHeight="1">
      <c r="D56" s="451" t="s">
        <v>485</v>
      </c>
      <c r="E56" s="450"/>
      <c r="F56" s="450"/>
      <c r="G56" s="450"/>
      <c r="H56" s="450"/>
      <c r="I56" s="450"/>
      <c r="J56" s="450"/>
    </row>
    <row r="57" spans="4:10" ht="38.25" customHeight="1">
      <c r="D57" s="451" t="s">
        <v>486</v>
      </c>
      <c r="E57" s="450"/>
      <c r="F57" s="450"/>
      <c r="G57" s="450"/>
      <c r="H57" s="450"/>
      <c r="I57" s="450"/>
      <c r="J57" s="450"/>
    </row>
    <row r="58" spans="4:10" ht="25.5" customHeight="1">
      <c r="D58" s="452" t="s">
        <v>487</v>
      </c>
      <c r="E58" s="449"/>
      <c r="F58" s="449"/>
      <c r="G58" s="449"/>
      <c r="H58" s="449"/>
      <c r="I58" s="449"/>
      <c r="J58" s="449"/>
    </row>
    <row r="59" spans="4:10" ht="27.75" customHeight="1">
      <c r="D59" s="449" t="s">
        <v>488</v>
      </c>
      <c r="E59" s="449"/>
      <c r="F59" s="449"/>
      <c r="G59" s="449"/>
      <c r="H59" s="449"/>
      <c r="I59" s="449"/>
      <c r="J59" s="449"/>
    </row>
    <row r="60" spans="4:10">
      <c r="I60" s="266"/>
    </row>
    <row r="61" spans="4:10">
      <c r="I61" s="266"/>
    </row>
    <row r="62" spans="4:10">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customWidth="1"/>
    <col min="22" max="22" width="8.5703125"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73" t="s">
        <v>499</v>
      </c>
      <c r="AA9" s="534" t="s">
        <v>517</v>
      </c>
      <c r="AR9" t="s">
        <v>395</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c r="AR10" t="s">
        <v>396</v>
      </c>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customWidth="1"/>
    <col min="24" max="24" width="8.5703125" customWidth="1"/>
    <col min="25" max="25" width="13.5703125" hidden="1" customWidth="1"/>
    <col min="26" max="26" width="8.42578125" hidden="1" customWidth="1"/>
    <col min="27" max="27" width="14.5703125" customWidth="1"/>
    <col min="28" max="28" width="19.28515625" customWidth="1"/>
    <col min="29" max="29" width="17.140625" style="290" customWidth="1"/>
    <col min="30" max="30" width="3" style="290"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4" t="s">
        <v>137</v>
      </c>
      <c r="E9" s="517" t="s">
        <v>34</v>
      </c>
      <c r="F9" s="517"/>
      <c r="G9" s="534" t="s">
        <v>136</v>
      </c>
      <c r="H9" s="517" t="s">
        <v>1</v>
      </c>
      <c r="I9" s="473" t="s">
        <v>426</v>
      </c>
      <c r="J9" s="517" t="s">
        <v>3</v>
      </c>
      <c r="K9" s="517" t="s">
        <v>4</v>
      </c>
      <c r="L9" s="517" t="s">
        <v>5</v>
      </c>
      <c r="M9" s="517" t="s">
        <v>6</v>
      </c>
      <c r="N9" s="517" t="s">
        <v>7</v>
      </c>
      <c r="O9" s="517" t="s">
        <v>8</v>
      </c>
      <c r="P9" s="517"/>
      <c r="Q9" s="517"/>
      <c r="R9" s="517"/>
      <c r="S9" s="517" t="s">
        <v>9</v>
      </c>
      <c r="T9" s="534" t="s">
        <v>505</v>
      </c>
      <c r="U9" s="534" t="s">
        <v>134</v>
      </c>
      <c r="V9" s="517" t="s">
        <v>107</v>
      </c>
      <c r="W9" s="517" t="s">
        <v>12</v>
      </c>
      <c r="X9" s="517"/>
      <c r="Y9" s="517" t="s">
        <v>13</v>
      </c>
      <c r="Z9" s="517"/>
      <c r="AA9" s="517" t="s">
        <v>14</v>
      </c>
      <c r="AB9" s="473" t="s">
        <v>499</v>
      </c>
      <c r="AC9" s="534" t="s">
        <v>517</v>
      </c>
      <c r="AD9"/>
      <c r="AR9" s="7"/>
      <c r="AV9" t="s">
        <v>34</v>
      </c>
    </row>
    <row r="10" spans="4:53" ht="31.5" customHeight="1">
      <c r="D10" s="532"/>
      <c r="E10" s="517"/>
      <c r="F10" s="517"/>
      <c r="G10" s="532"/>
      <c r="H10" s="517"/>
      <c r="I10" s="517"/>
      <c r="J10" s="517"/>
      <c r="K10" s="517"/>
      <c r="L10" s="517"/>
      <c r="M10" s="517"/>
      <c r="N10" s="517"/>
      <c r="O10" s="517" t="s">
        <v>15</v>
      </c>
      <c r="P10" s="517"/>
      <c r="Q10" s="517"/>
      <c r="R10" s="517" t="s">
        <v>16</v>
      </c>
      <c r="S10" s="517"/>
      <c r="T10" s="532"/>
      <c r="U10" s="532"/>
      <c r="V10" s="517"/>
      <c r="W10" s="517"/>
      <c r="X10" s="517"/>
      <c r="Y10" s="517"/>
      <c r="Z10" s="517"/>
      <c r="AA10" s="517"/>
      <c r="AB10" s="517"/>
      <c r="AC10" s="532"/>
      <c r="AD10"/>
      <c r="AR10" s="7"/>
      <c r="AV10" t="s">
        <v>437</v>
      </c>
    </row>
    <row r="11" spans="4:53" ht="78.75" customHeight="1">
      <c r="D11" s="533"/>
      <c r="E11" s="517"/>
      <c r="F11" s="517"/>
      <c r="G11" s="533"/>
      <c r="H11" s="517"/>
      <c r="I11" s="517"/>
      <c r="J11" s="517"/>
      <c r="K11" s="517"/>
      <c r="L11" s="517"/>
      <c r="M11" s="517"/>
      <c r="N11" s="517"/>
      <c r="O11" s="40" t="s">
        <v>17</v>
      </c>
      <c r="P11" s="40" t="s">
        <v>18</v>
      </c>
      <c r="Q11" s="40" t="s">
        <v>19</v>
      </c>
      <c r="R11" s="517"/>
      <c r="S11" s="517"/>
      <c r="T11" s="533"/>
      <c r="U11" s="533"/>
      <c r="V11" s="517"/>
      <c r="W11" s="40" t="s">
        <v>20</v>
      </c>
      <c r="X11" s="40" t="s">
        <v>21</v>
      </c>
      <c r="Y11" s="40" t="s">
        <v>20</v>
      </c>
      <c r="Z11" s="40" t="s">
        <v>21</v>
      </c>
      <c r="AA11" s="517"/>
      <c r="AB11" s="517"/>
      <c r="AC11" s="533"/>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t="str">
        <f>IF(COUNT(H15:$AA$14999)=0,"",SUM(AC1:AC65533))</f>
        <v/>
      </c>
      <c r="AF13" s="374">
        <f>IF(SUM(I13:AA13)&gt;0,1,0)</f>
        <v>0</v>
      </c>
      <c r="AG13" s="374"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2"/>
    </row>
    <row r="16" spans="4:53" ht="20.100000000000001" customHeight="1">
      <c r="D16" s="59"/>
      <c r="E16" s="213" t="s">
        <v>450</v>
      </c>
      <c r="F16" s="36"/>
      <c r="G16" s="60"/>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+IFERROR(IF(COUNT(W16),ROUND(SUM(W16)/SUM(M16)*100,2),""),0)</f>
        <v/>
      </c>
      <c r="Y16" s="64" t="str">
        <f>+IFERROR(IF(COUNT(Y14:Y15),ROUND(SUM(Y14:Y15),0),""),"")</f>
        <v/>
      </c>
      <c r="Z16" s="235" t="str">
        <f>+IFERROR(IF(COUNT(Y16),ROUND(SUM(Y16)/SUM(M16)*100,2),""),0)</f>
        <v/>
      </c>
      <c r="AA16" s="64"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7"/>
  <sheetViews>
    <sheetView showGridLines="0" topLeftCell="A6" zoomScale="85" zoomScaleNormal="85" workbookViewId="0">
      <selection activeCell="Z20" sqref="Z20"/>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customWidth="1"/>
    <col min="22" max="22" width="8.5703125"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1</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73" t="s">
        <v>499</v>
      </c>
      <c r="AA9" s="534" t="s">
        <v>517</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IF(COUNT(H16:$Y$15001)=0,"",SUM(AC1:AC65534))</f>
        <v>1</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75" customHeight="1">
      <c r="E15" s="194">
        <v>1</v>
      </c>
      <c r="F15" s="403" t="s">
        <v>720</v>
      </c>
      <c r="G15" s="402" t="s">
        <v>721</v>
      </c>
      <c r="H15" s="47">
        <v>11032281</v>
      </c>
      <c r="I15" s="47"/>
      <c r="J15" s="47"/>
      <c r="K15" s="400">
        <f>+IFERROR(IF(COUNT(H15:J15),ROUND(SUM(H15:J15),0),""),"")</f>
        <v>11032281</v>
      </c>
      <c r="L15" s="51">
        <f>+IFERROR(IF(COUNT(K15),ROUND(K15/'Shareholding Pattern'!$L$57*100,2),""),0)</f>
        <v>43.84</v>
      </c>
      <c r="M15" s="206">
        <f>IF(H15="","",H15)</f>
        <v>11032281</v>
      </c>
      <c r="N15" s="206"/>
      <c r="O15" s="284">
        <f>+IFERROR(IF(COUNT(M15:N15),ROUND(SUM(M15,N15),2),""),"")</f>
        <v>11032281</v>
      </c>
      <c r="P15" s="51">
        <f>+IFERROR(IF(COUNT(O15),ROUND(O15/('Shareholding Pattern'!$P$58)*100,2),""),0)</f>
        <v>43.84</v>
      </c>
      <c r="Q15" s="47"/>
      <c r="R15" s="47"/>
      <c r="S15" s="400" t="str">
        <f>+IFERROR(IF(COUNT(Q15:R15),ROUND(SUM(Q15:R15),0),""),"")</f>
        <v/>
      </c>
      <c r="T15" s="17">
        <f>+IFERROR(IF(COUNT(K15,S15),ROUND(SUM(S15,K15)/SUM('Shareholding Pattern'!$L$57,'Shareholding Pattern'!$T$57)*100,2),""),0)</f>
        <v>43.84</v>
      </c>
      <c r="U15" s="47">
        <v>520000</v>
      </c>
      <c r="V15" s="284">
        <f>+IFERROR(IF(COUNT(U15),ROUND(SUM(U15)/SUM(K15)*100,2),""),0)</f>
        <v>4.71</v>
      </c>
      <c r="W15" s="47"/>
      <c r="X15" s="17" t="str">
        <f>+IFERROR(IF(COUNT(W15),ROUND(SUM(W15)/SUM(K15)*100,2),""),0)</f>
        <v/>
      </c>
      <c r="Y15" s="47">
        <v>11032281</v>
      </c>
      <c r="Z15" s="283"/>
      <c r="AA15" s="333" t="s">
        <v>519</v>
      </c>
      <c r="AB15" s="11"/>
      <c r="AC15" s="11">
        <f>IF(SUM(H15:Y15)&gt;0,1,0)</f>
        <v>1</v>
      </c>
    </row>
    <row r="16" spans="5:45" ht="24.95" hidden="1" customHeight="1">
      <c r="E16" s="12"/>
      <c r="F16" s="13"/>
      <c r="G16" s="13"/>
      <c r="H16" s="13"/>
      <c r="I16" s="13"/>
      <c r="J16" s="13"/>
      <c r="K16" s="13"/>
      <c r="L16" s="13"/>
      <c r="M16" s="13"/>
      <c r="N16" s="13"/>
      <c r="O16" s="13"/>
      <c r="P16" s="13"/>
      <c r="Q16" s="13"/>
      <c r="R16" s="13"/>
      <c r="S16" s="13"/>
      <c r="T16" s="13"/>
      <c r="U16" s="13"/>
      <c r="V16" s="13"/>
      <c r="W16" s="13"/>
      <c r="X16" s="13"/>
      <c r="Y16" s="197"/>
    </row>
    <row r="17" spans="5:25" ht="20.100000000000001" customHeight="1">
      <c r="E17" s="37"/>
      <c r="F17" s="83" t="s">
        <v>450</v>
      </c>
      <c r="G17" s="70" t="s">
        <v>19</v>
      </c>
      <c r="H17" s="53">
        <f>+IFERROR(IF(COUNT(H14:H16),ROUND(SUM(H14:H16),0),""),"")</f>
        <v>11032281</v>
      </c>
      <c r="I17" s="53" t="str">
        <f>+IFERROR(IF(COUNT(I14:I16),ROUND(SUM(I14:I16),0),""),"")</f>
        <v/>
      </c>
      <c r="J17" s="53" t="str">
        <f>+IFERROR(IF(COUNT(J14:J16),ROUND(SUM(J14:J16),0),""),"")</f>
        <v/>
      </c>
      <c r="K17" s="53">
        <f>+IFERROR(IF(COUNT(K14:K16),ROUND(SUM(K14:K16),0),""),"")</f>
        <v>11032281</v>
      </c>
      <c r="L17" s="17">
        <f>+IFERROR(IF(COUNT(K17),ROUND(K17/'Shareholding Pattern'!$L$57*100,2),""),0)</f>
        <v>43.84</v>
      </c>
      <c r="M17" s="35">
        <f>+IFERROR(IF(COUNT(M14:M16),ROUND(SUM(M14:M16),0),""),"")</f>
        <v>11032281</v>
      </c>
      <c r="N17" s="35" t="str">
        <f>+IFERROR(IF(COUNT(N14:N16),ROUND(SUM(N14:N16),0),""),"")</f>
        <v/>
      </c>
      <c r="O17" s="35">
        <f>+IFERROR(IF(COUNT(O14:O16),ROUND(SUM(O14:O16),0),""),"")</f>
        <v>11032281</v>
      </c>
      <c r="P17" s="17">
        <f>+IFERROR(IF(COUNT(O17),ROUND(O17/('Shareholding Pattern'!$P$58)*100,2),""),0)</f>
        <v>43.84</v>
      </c>
      <c r="Q17" s="53" t="str">
        <f>+IFERROR(IF(COUNT(Q14:Q16),ROUND(SUM(Q14:Q16),0),""),"")</f>
        <v/>
      </c>
      <c r="R17" s="53" t="str">
        <f>+IFERROR(IF(COUNT(R14:R16),ROUND(SUM(R14:R16),0),""),"")</f>
        <v/>
      </c>
      <c r="S17" s="53" t="str">
        <f>+IFERROR(IF(COUNT(S14:S16),ROUND(SUM(S14:S16),0),""),"")</f>
        <v/>
      </c>
      <c r="T17" s="17">
        <f>+IFERROR(IF(COUNT(K17,S17),ROUND(SUM(S17,K17)/SUM('Shareholding Pattern'!$L$57,'Shareholding Pattern'!$T$57)*100,2),""),0)</f>
        <v>43.84</v>
      </c>
      <c r="U17" s="53">
        <f>+IFERROR(IF(COUNT(U14:U16),ROUND(SUM(U14:U16),0),""),"")</f>
        <v>520000</v>
      </c>
      <c r="V17" s="17">
        <f>+IFERROR(IF(COUNT(U17),ROUND(SUM(U17)/SUM(K17)*100,2),""),0)</f>
        <v>4.71</v>
      </c>
      <c r="W17" s="53" t="str">
        <f>+IFERROR(IF(COUNT(W14:W16),ROUND(SUM(W14:W16),0),""),"")</f>
        <v/>
      </c>
      <c r="X17" s="17" t="str">
        <f>+IFERROR(IF(COUNT(W17),ROUND(SUM(W17)/SUM(K17)*100,2),""),0)</f>
        <v/>
      </c>
      <c r="Y17" s="53">
        <f>+IFERROR(IF(COUNT(Y14:Y16),ROUND(SUM(Y14:Y16),0),""),"")</f>
        <v>11032281</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W15" xr:uid="{00000000-0002-0000-0B00-000000000000}">
      <formula1>H13</formula1>
    </dataValidation>
    <dataValidation type="whole" operator="lessThanOrEqual" allowBlank="1" showInputMessage="1" showErrorMessage="1" sqref="U13 U15" xr:uid="{00000000-0002-0000-0B00-000001000000}">
      <formula1>H13</formula1>
    </dataValidation>
    <dataValidation type="whole" operator="lessThanOrEqual" allowBlank="1" showInputMessage="1" showErrorMessage="1" sqref="Y13 Y15" xr:uid="{00000000-0002-0000-0B00-000002000000}">
      <formula1>K13</formula1>
    </dataValidation>
    <dataValidation type="whole" operator="greaterThanOrEqual" allowBlank="1" showInputMessage="1" showErrorMessage="1" sqref="Q13:R13 M13:N13 H13:J13 Q15:R15 M15:N15 H15:J15" xr:uid="{00000000-0002-0000-0B00-000003000000}">
      <formula1>0</formula1>
    </dataValidation>
    <dataValidation type="textLength" operator="equal" allowBlank="1" showInputMessage="1" showErrorMessage="1" prompt="[A-Z][A-Z][A-Z][A-Z][A-Z][0-9][0-9][0-9][0-9][A-Z]_x000a__x000a_In absence of PAN write : ZZZZZ9999Z" sqref="G13 G15" xr:uid="{00000000-0002-0000-0B00-000004000000}">
      <formula1>10</formula1>
    </dataValidation>
    <dataValidation type="list" allowBlank="1" showInputMessage="1" showErrorMessage="1" sqref="AA13 AA15" xr:uid="{00000000-0002-0000-0B00-000005000000}">
      <formula1>$AR$2:$AS$2</formula1>
    </dataValidation>
  </dataValidations>
  <hyperlinks>
    <hyperlink ref="G17" location="'Shareholding Pattern'!F20" display="Total" xr:uid="{00000000-0004-0000-0B00-000000000000}"/>
    <hyperlink ref="F17" location="'Shareholding Pattern'!F20" display="Total" xr:uid="{00000000-0004-0000-0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73" t="s">
        <v>499</v>
      </c>
      <c r="AA9" s="534" t="s">
        <v>517</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customWidth="1"/>
    <col min="22" max="22" width="8.42578125"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73" t="s">
        <v>499</v>
      </c>
      <c r="AA9" s="534" t="s">
        <v>517</v>
      </c>
      <c r="AR9" t="s">
        <v>396</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c r="AR10" t="s">
        <v>397</v>
      </c>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customWidth="1"/>
    <col min="22" max="22" width="8.7109375"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73" t="s">
        <v>499</v>
      </c>
      <c r="AA9" s="534" t="s">
        <v>517</v>
      </c>
      <c r="AR9" t="s">
        <v>396</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c r="AR10" t="s">
        <v>397</v>
      </c>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customWidth="1"/>
    <col min="24" max="24" width="8.5703125" customWidth="1"/>
    <col min="25" max="25" width="12.5703125" hidden="1" customWidth="1"/>
    <col min="26" max="26" width="8.42578125" hidden="1" customWidth="1"/>
    <col min="27" max="27" width="15.85546875" customWidth="1"/>
    <col min="28" max="28" width="16.5703125" customWidth="1"/>
    <col min="29" max="29" width="17.140625" style="290" customWidth="1"/>
    <col min="30" max="30" width="3.85546875" style="290"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4" t="s">
        <v>137</v>
      </c>
      <c r="E9" s="517" t="s">
        <v>34</v>
      </c>
      <c r="F9" s="517"/>
      <c r="G9" s="534" t="s">
        <v>136</v>
      </c>
      <c r="H9" s="517" t="s">
        <v>1</v>
      </c>
      <c r="I9" s="473" t="s">
        <v>426</v>
      </c>
      <c r="J9" s="517" t="s">
        <v>3</v>
      </c>
      <c r="K9" s="517" t="s">
        <v>4</v>
      </c>
      <c r="L9" s="517" t="s">
        <v>5</v>
      </c>
      <c r="M9" s="517" t="s">
        <v>6</v>
      </c>
      <c r="N9" s="517" t="s">
        <v>7</v>
      </c>
      <c r="O9" s="517" t="s">
        <v>8</v>
      </c>
      <c r="P9" s="517"/>
      <c r="Q9" s="517"/>
      <c r="R9" s="517"/>
      <c r="S9" s="517" t="s">
        <v>9</v>
      </c>
      <c r="T9" s="534" t="s">
        <v>505</v>
      </c>
      <c r="U9" s="534" t="s">
        <v>134</v>
      </c>
      <c r="V9" s="517" t="s">
        <v>107</v>
      </c>
      <c r="W9" s="517" t="s">
        <v>12</v>
      </c>
      <c r="X9" s="517"/>
      <c r="Y9" s="517" t="s">
        <v>13</v>
      </c>
      <c r="Z9" s="517"/>
      <c r="AA9" s="517" t="s">
        <v>14</v>
      </c>
      <c r="AB9" s="473" t="s">
        <v>499</v>
      </c>
      <c r="AC9" s="534" t="s">
        <v>517</v>
      </c>
      <c r="AD9"/>
      <c r="AS9" s="63"/>
      <c r="AV9" t="s">
        <v>34</v>
      </c>
    </row>
    <row r="10" spans="4:53" ht="31.5" customHeight="1">
      <c r="D10" s="532"/>
      <c r="E10" s="517"/>
      <c r="F10" s="517"/>
      <c r="G10" s="532"/>
      <c r="H10" s="517"/>
      <c r="I10" s="517"/>
      <c r="J10" s="517"/>
      <c r="K10" s="517"/>
      <c r="L10" s="517"/>
      <c r="M10" s="517"/>
      <c r="N10" s="517"/>
      <c r="O10" s="517" t="s">
        <v>15</v>
      </c>
      <c r="P10" s="517"/>
      <c r="Q10" s="517"/>
      <c r="R10" s="517" t="s">
        <v>16</v>
      </c>
      <c r="S10" s="517"/>
      <c r="T10" s="532"/>
      <c r="U10" s="532"/>
      <c r="V10" s="517"/>
      <c r="W10" s="517"/>
      <c r="X10" s="517"/>
      <c r="Y10" s="517"/>
      <c r="Z10" s="517"/>
      <c r="AA10" s="517"/>
      <c r="AB10" s="517"/>
      <c r="AC10" s="532"/>
      <c r="AD10"/>
      <c r="AS10" s="63"/>
      <c r="AV10" t="s">
        <v>437</v>
      </c>
    </row>
    <row r="11" spans="4:53" ht="78.75" customHeight="1">
      <c r="D11" s="533"/>
      <c r="E11" s="517"/>
      <c r="F11" s="517"/>
      <c r="G11" s="533"/>
      <c r="H11" s="517"/>
      <c r="I11" s="517"/>
      <c r="J11" s="517"/>
      <c r="K11" s="517"/>
      <c r="L11" s="517"/>
      <c r="M11" s="517"/>
      <c r="N11" s="517"/>
      <c r="O11" s="40" t="s">
        <v>17</v>
      </c>
      <c r="P11" s="40" t="s">
        <v>18</v>
      </c>
      <c r="Q11" s="40" t="s">
        <v>19</v>
      </c>
      <c r="R11" s="517"/>
      <c r="S11" s="517"/>
      <c r="T11" s="533"/>
      <c r="U11" s="533"/>
      <c r="V11" s="517"/>
      <c r="W11" s="40" t="s">
        <v>20</v>
      </c>
      <c r="X11" s="40" t="s">
        <v>21</v>
      </c>
      <c r="Y11" s="40" t="s">
        <v>20</v>
      </c>
      <c r="Z11" s="40" t="s">
        <v>21</v>
      </c>
      <c r="AA11" s="517"/>
      <c r="AB11" s="517"/>
      <c r="AC11" s="533"/>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G16" sqref="G16"/>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1.28515625" style="18" hidden="1"/>
    <col min="16384" max="16384" width="4.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2" t="s">
        <v>108</v>
      </c>
      <c r="F5" s="463"/>
      <c r="S5" s="18" t="s">
        <v>503</v>
      </c>
    </row>
    <row r="6" spans="5:24" ht="20.100000000000001" customHeight="1">
      <c r="E6" s="19" t="s">
        <v>124</v>
      </c>
      <c r="F6" s="294" t="s">
        <v>710</v>
      </c>
    </row>
    <row r="7" spans="5:24" ht="20.100000000000001" customHeight="1">
      <c r="E7" s="19" t="s">
        <v>508</v>
      </c>
      <c r="F7" s="294"/>
      <c r="M7" s="18" t="s">
        <v>414</v>
      </c>
      <c r="X7" s="18" t="s">
        <v>111</v>
      </c>
    </row>
    <row r="8" spans="5:24" ht="20.100000000000001" customHeight="1">
      <c r="E8" s="19" t="s">
        <v>509</v>
      </c>
      <c r="F8" s="373"/>
      <c r="M8" s="18" t="s">
        <v>415</v>
      </c>
      <c r="X8" s="18" t="s">
        <v>122</v>
      </c>
    </row>
    <row r="9" spans="5:24" ht="20.100000000000001" customHeight="1">
      <c r="E9" s="19" t="s">
        <v>510</v>
      </c>
      <c r="F9" s="294" t="s">
        <v>711</v>
      </c>
      <c r="M9" s="18" t="s">
        <v>416</v>
      </c>
    </row>
    <row r="10" spans="5:24" ht="20.100000000000001" customHeight="1">
      <c r="E10" s="19" t="s">
        <v>123</v>
      </c>
      <c r="F10" s="294" t="s">
        <v>712</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713</v>
      </c>
      <c r="R14" s="258"/>
    </row>
    <row r="15" spans="5:24" ht="36.75" customHeight="1">
      <c r="E15" s="20" t="s">
        <v>110</v>
      </c>
      <c r="F15" s="394"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61"/>
      <c r="F18" s="461"/>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73" t="s">
        <v>136</v>
      </c>
      <c r="G9" s="517" t="s">
        <v>1</v>
      </c>
      <c r="H9" s="473" t="s">
        <v>3</v>
      </c>
      <c r="I9" s="517" t="s">
        <v>4</v>
      </c>
      <c r="J9" s="517" t="s">
        <v>5</v>
      </c>
      <c r="K9" s="517" t="s">
        <v>6</v>
      </c>
      <c r="L9" s="517" t="s">
        <v>7</v>
      </c>
      <c r="M9" s="517" t="s">
        <v>8</v>
      </c>
      <c r="N9" s="517"/>
      <c r="O9" s="517"/>
      <c r="P9" s="517"/>
      <c r="Q9" s="534" t="s">
        <v>505</v>
      </c>
      <c r="R9" s="517" t="s">
        <v>10</v>
      </c>
      <c r="S9" s="534" t="s">
        <v>134</v>
      </c>
      <c r="T9" s="517" t="s">
        <v>107</v>
      </c>
      <c r="U9" s="517" t="s">
        <v>12</v>
      </c>
      <c r="V9" s="517"/>
      <c r="W9" s="517" t="s">
        <v>14</v>
      </c>
      <c r="X9" s="473" t="s">
        <v>499</v>
      </c>
      <c r="AR9" t="s">
        <v>404</v>
      </c>
    </row>
    <row r="10" spans="5:44" ht="31.5" customHeight="1">
      <c r="E10" s="532"/>
      <c r="F10" s="517"/>
      <c r="G10" s="517"/>
      <c r="H10" s="517"/>
      <c r="I10" s="517"/>
      <c r="J10" s="517"/>
      <c r="K10" s="517"/>
      <c r="L10" s="517"/>
      <c r="M10" s="517" t="s">
        <v>15</v>
      </c>
      <c r="N10" s="517"/>
      <c r="O10" s="517"/>
      <c r="P10" s="517" t="s">
        <v>16</v>
      </c>
      <c r="Q10" s="532"/>
      <c r="R10" s="517"/>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33"/>
      <c r="R11" s="517"/>
      <c r="S11" s="533"/>
      <c r="T11" s="517"/>
      <c r="U11" s="40" t="s">
        <v>20</v>
      </c>
      <c r="V11" s="40" t="s">
        <v>21</v>
      </c>
      <c r="W11" s="517"/>
      <c r="X11" s="51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4" t="s">
        <v>137</v>
      </c>
      <c r="E9" s="534" t="s">
        <v>34</v>
      </c>
      <c r="F9" s="534" t="s">
        <v>434</v>
      </c>
      <c r="G9" s="474" t="s">
        <v>136</v>
      </c>
      <c r="H9" s="517" t="s">
        <v>1</v>
      </c>
      <c r="I9" s="474" t="s">
        <v>426</v>
      </c>
      <c r="J9" s="517" t="s">
        <v>3</v>
      </c>
      <c r="K9" s="517" t="s">
        <v>4</v>
      </c>
      <c r="L9" s="517" t="s">
        <v>5</v>
      </c>
      <c r="M9" s="517" t="s">
        <v>6</v>
      </c>
      <c r="N9" s="517" t="s">
        <v>7</v>
      </c>
      <c r="O9" s="517" t="s">
        <v>8</v>
      </c>
      <c r="P9" s="517"/>
      <c r="Q9" s="517"/>
      <c r="R9" s="517"/>
      <c r="S9" s="517" t="s">
        <v>9</v>
      </c>
      <c r="T9" s="534" t="s">
        <v>505</v>
      </c>
      <c r="U9" s="534" t="s">
        <v>138</v>
      </c>
      <c r="V9" s="517" t="s">
        <v>107</v>
      </c>
      <c r="W9" s="517" t="s">
        <v>12</v>
      </c>
      <c r="X9" s="517"/>
      <c r="Y9" s="517" t="s">
        <v>14</v>
      </c>
      <c r="Z9" s="473" t="s">
        <v>499</v>
      </c>
      <c r="AG9" s="63" t="s">
        <v>406</v>
      </c>
      <c r="AV9" t="s">
        <v>34</v>
      </c>
    </row>
    <row r="10" spans="4:57" ht="31.5" customHeight="1">
      <c r="D10" s="532"/>
      <c r="E10" s="532"/>
      <c r="F10" s="532"/>
      <c r="G10" s="475"/>
      <c r="H10" s="517"/>
      <c r="I10" s="532"/>
      <c r="J10" s="517"/>
      <c r="K10" s="517"/>
      <c r="L10" s="517"/>
      <c r="M10" s="517"/>
      <c r="N10" s="517"/>
      <c r="O10" s="517" t="s">
        <v>15</v>
      </c>
      <c r="P10" s="517"/>
      <c r="Q10" s="517"/>
      <c r="R10" s="517" t="s">
        <v>16</v>
      </c>
      <c r="S10" s="517"/>
      <c r="T10" s="532"/>
      <c r="U10" s="529"/>
      <c r="V10" s="517"/>
      <c r="W10" s="517"/>
      <c r="X10" s="517"/>
      <c r="Y10" s="517"/>
      <c r="Z10" s="517"/>
      <c r="AG10" s="63" t="s">
        <v>397</v>
      </c>
      <c r="AV10" t="s">
        <v>437</v>
      </c>
    </row>
    <row r="11" spans="4:57" ht="75">
      <c r="D11" s="533"/>
      <c r="E11" s="533"/>
      <c r="F11" s="533"/>
      <c r="G11" s="476"/>
      <c r="H11" s="517"/>
      <c r="I11" s="533"/>
      <c r="J11" s="517"/>
      <c r="K11" s="517"/>
      <c r="L11" s="517"/>
      <c r="M11" s="517"/>
      <c r="N11" s="517"/>
      <c r="O11" s="40" t="s">
        <v>17</v>
      </c>
      <c r="P11" s="40" t="s">
        <v>18</v>
      </c>
      <c r="Q11" s="40" t="s">
        <v>19</v>
      </c>
      <c r="R11" s="517"/>
      <c r="S11" s="517"/>
      <c r="T11" s="533"/>
      <c r="U11" s="530"/>
      <c r="V11" s="517"/>
      <c r="W11" s="40" t="s">
        <v>20</v>
      </c>
      <c r="X11" s="40" t="s">
        <v>21</v>
      </c>
      <c r="Y11" s="517"/>
      <c r="Z11" s="517"/>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3"/>
      <c r="E15" s="18"/>
      <c r="F15" s="18"/>
      <c r="G15" s="18"/>
      <c r="H15" s="18"/>
      <c r="I15" s="18"/>
      <c r="J15" s="201"/>
      <c r="K15" s="201"/>
      <c r="L15" s="18"/>
      <c r="M15" s="18"/>
      <c r="N15" s="18"/>
      <c r="O15" s="18"/>
      <c r="P15" s="18"/>
      <c r="Q15" s="18"/>
      <c r="R15" s="18"/>
      <c r="S15" s="18"/>
      <c r="T15" s="18"/>
      <c r="U15" s="18"/>
      <c r="V15" s="18"/>
      <c r="W15" s="18"/>
      <c r="X15" s="202"/>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8"/>
  <sheetViews>
    <sheetView showGridLines="0" topLeftCell="A7" zoomScale="90" zoomScaleNormal="90" workbookViewId="0">
      <selection activeCell="T24" sqref="T24"/>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2</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SUM(AC17:AC65537)</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customHeight="1">
      <c r="E15" s="194">
        <v>1</v>
      </c>
      <c r="F15" s="403" t="s">
        <v>722</v>
      </c>
      <c r="G15" s="402" t="s">
        <v>724</v>
      </c>
      <c r="H15" s="47">
        <v>714061</v>
      </c>
      <c r="I15" s="47"/>
      <c r="J15" s="47"/>
      <c r="K15" s="400">
        <f>+IFERROR(IF(COUNT(H15:J15),ROUND(SUM(H15:J15),0),""),"")</f>
        <v>714061</v>
      </c>
      <c r="L15" s="51">
        <f>+IFERROR(IF(COUNT(K15),ROUND(K15/'Shareholding Pattern'!$L$57*100,2),""),"")</f>
        <v>2.84</v>
      </c>
      <c r="M15" s="206">
        <f>IF(H15="","",H15)</f>
        <v>714061</v>
      </c>
      <c r="N15" s="206"/>
      <c r="O15" s="284">
        <f>+IFERROR(IF(COUNT(M15:N15),ROUND(SUM(M15,N15),2),""),"")</f>
        <v>714061</v>
      </c>
      <c r="P15" s="51">
        <f>+IFERROR(IF(COUNT(O15),ROUND(O15/('Shareholding Pattern'!$P$58)*100,2),""),"")</f>
        <v>2.84</v>
      </c>
      <c r="Q15" s="47"/>
      <c r="R15" s="47"/>
      <c r="S15" s="400" t="str">
        <f>+IFERROR(IF(COUNT(Q15:R15),ROUND(SUM(Q15:R15),0),""),"")</f>
        <v/>
      </c>
      <c r="T15" s="51">
        <f>+IFERROR(IF(COUNT(K15,S15),ROUND(SUM(S15,K15)/SUM('Shareholding Pattern'!$L$57,'Shareholding Pattern'!$T$57)*100,2),""),"")</f>
        <v>2.84</v>
      </c>
      <c r="U15" s="47"/>
      <c r="V15" s="17" t="str">
        <f>+IFERROR(IF(COUNT(U15),ROUND(SUM(U15)/SUM(K15)*100,2),""),0)</f>
        <v/>
      </c>
      <c r="W15" s="47">
        <v>714061</v>
      </c>
      <c r="X15" s="283"/>
      <c r="Y15" s="11"/>
      <c r="Z15" s="11"/>
      <c r="AA15" s="11"/>
      <c r="AB15" s="11"/>
      <c r="AC15" s="11">
        <f>IF(SUM(H15:W15)&gt;0,1,0)</f>
        <v>1</v>
      </c>
    </row>
    <row r="16" spans="5:30" ht="24.95" customHeight="1">
      <c r="E16" s="194">
        <v>2</v>
      </c>
      <c r="F16" s="403" t="s">
        <v>723</v>
      </c>
      <c r="G16" s="402" t="s">
        <v>725</v>
      </c>
      <c r="H16" s="47">
        <v>649961</v>
      </c>
      <c r="I16" s="47"/>
      <c r="J16" s="47"/>
      <c r="K16" s="400">
        <f>+IFERROR(IF(COUNT(H16:J16),ROUND(SUM(H16:J16),0),""),"")</f>
        <v>649961</v>
      </c>
      <c r="L16" s="51">
        <f>+IFERROR(IF(COUNT(K16),ROUND(K16/'Shareholding Pattern'!$L$57*100,2),""),"")</f>
        <v>2.58</v>
      </c>
      <c r="M16" s="206">
        <f>IF(H16="","",H16)</f>
        <v>649961</v>
      </c>
      <c r="N16" s="206"/>
      <c r="O16" s="284">
        <f>+IFERROR(IF(COUNT(M16:N16),ROUND(SUM(M16,N16),2),""),"")</f>
        <v>649961</v>
      </c>
      <c r="P16" s="51">
        <f>+IFERROR(IF(COUNT(O16),ROUND(O16/('Shareholding Pattern'!$P$58)*100,2),""),"")</f>
        <v>2.58</v>
      </c>
      <c r="Q16" s="47"/>
      <c r="R16" s="47"/>
      <c r="S16" s="400" t="str">
        <f>+IFERROR(IF(COUNT(Q16:R16),ROUND(SUM(Q16:R16),0),""),"")</f>
        <v/>
      </c>
      <c r="T16" s="51">
        <f>+IFERROR(IF(COUNT(K16,S16),ROUND(SUM(S16,K16)/SUM('Shareholding Pattern'!$L$57,'Shareholding Pattern'!$T$57)*100,2),""),"")</f>
        <v>2.58</v>
      </c>
      <c r="U16" s="47"/>
      <c r="V16" s="17" t="str">
        <f>+IFERROR(IF(COUNT(U16),ROUND(SUM(U16)/SUM(K16)*100,2),""),0)</f>
        <v/>
      </c>
      <c r="W16" s="47">
        <v>649961</v>
      </c>
      <c r="X16" s="283"/>
      <c r="Y16" s="11"/>
      <c r="Z16" s="11"/>
      <c r="AA16" s="11"/>
      <c r="AB16" s="11"/>
      <c r="AC16" s="11">
        <f>IF(SUM(H16:W16)&gt;0,1,0)</f>
        <v>1</v>
      </c>
    </row>
    <row r="17" spans="5:23" ht="24.95" hidden="1" customHeight="1">
      <c r="E17" s="12"/>
      <c r="F17" s="13"/>
      <c r="G17" s="13"/>
      <c r="H17" s="13"/>
      <c r="I17" s="13"/>
      <c r="J17" s="13"/>
      <c r="K17" s="13"/>
      <c r="L17" s="13"/>
      <c r="M17" s="13"/>
      <c r="N17" s="13"/>
      <c r="O17" s="13"/>
      <c r="P17" s="13"/>
      <c r="Q17" s="13"/>
      <c r="R17" s="13"/>
      <c r="S17" s="13"/>
      <c r="T17" s="13"/>
      <c r="U17" s="13"/>
      <c r="V17" s="13"/>
      <c r="W17" s="197"/>
    </row>
    <row r="18" spans="5:23" ht="20.100000000000001" customHeight="1">
      <c r="E18" s="37"/>
      <c r="F18" s="83" t="s">
        <v>450</v>
      </c>
      <c r="G18" s="70" t="s">
        <v>19</v>
      </c>
      <c r="H18" s="53">
        <f>+IFERROR(IF(COUNT(H14:H17),ROUND(SUM(H14:H17),0),""),"")</f>
        <v>1364022</v>
      </c>
      <c r="I18" s="53" t="str">
        <f>+IFERROR(IF(COUNT(I14:I17),ROUND(SUM(I14:I17),0),""),"")</f>
        <v/>
      </c>
      <c r="J18" s="53" t="str">
        <f>+IFERROR(IF(COUNT(J14:J17),ROUND(SUM(J14:J17),0),""),"")</f>
        <v/>
      </c>
      <c r="K18" s="53">
        <f>+IFERROR(IF(COUNT(K14:K17),ROUND(SUM(K14:K17),0),""),"")</f>
        <v>1364022</v>
      </c>
      <c r="L18" s="17">
        <f>+IFERROR(IF(COUNT(K18),ROUND(K18/'Shareholding Pattern'!$L$57*100,2),""),"")</f>
        <v>5.42</v>
      </c>
      <c r="M18" s="35">
        <f>+IFERROR(IF(COUNT(M14:M17),ROUND(SUM(M14:M17),0),""),"")</f>
        <v>1364022</v>
      </c>
      <c r="N18" s="35" t="str">
        <f>+IFERROR(IF(COUNT(N14:N17),ROUND(SUM(N14:N17),0),""),"")</f>
        <v/>
      </c>
      <c r="O18" s="35">
        <f>+IFERROR(IF(COUNT(O14:O17),ROUND(SUM(O14:O17),0),""),"")</f>
        <v>1364022</v>
      </c>
      <c r="P18" s="17">
        <f>+IFERROR(IF(COUNT(O18),ROUND(O18/('Shareholding Pattern'!$P$58)*100,2),""),"")</f>
        <v>5.42</v>
      </c>
      <c r="Q18" s="53" t="str">
        <f>+IFERROR(IF(COUNT(Q14:Q17),ROUND(SUM(Q14:Q17),0),""),"")</f>
        <v/>
      </c>
      <c r="R18" s="53" t="str">
        <f>+IFERROR(IF(COUNT(R14:R17),ROUND(SUM(R14:R17),0),""),"")</f>
        <v/>
      </c>
      <c r="S18" s="53" t="str">
        <f>+IFERROR(IF(COUNT(S14:S17),ROUND(SUM(S14:S17),0),""),"")</f>
        <v/>
      </c>
      <c r="T18" s="17">
        <f>+IFERROR(IF(COUNT(K18,S18),ROUND(SUM(S18,K18)/SUM('Shareholding Pattern'!$L$57,'Shareholding Pattern'!$T$57)*100,2),""),"")</f>
        <v>5.42</v>
      </c>
      <c r="U18" s="53" t="str">
        <f>+IFERROR(IF(COUNT(U14:U17),ROUND(SUM(U14:U17),0),""),"")</f>
        <v/>
      </c>
      <c r="V18" s="17" t="str">
        <f>+IFERROR(IF(COUNT(U18),ROUND(SUM(U18)/SUM(K18)*100,2),""),0)</f>
        <v/>
      </c>
      <c r="W18" s="53">
        <f>+IFERROR(IF(COUNT(W14:W17),ROUND(SUM(W14:W17),0),""),"")</f>
        <v>1364022</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16" xr:uid="{00000000-0002-0000-1B00-000000000000}">
      <formula1>H13</formula1>
    </dataValidation>
    <dataValidation type="whole" operator="lessThanOrEqual" allowBlank="1" showInputMessage="1" showErrorMessage="1" sqref="W13 W15:W16" xr:uid="{00000000-0002-0000-1B00-000001000000}">
      <formula1>K13</formula1>
    </dataValidation>
    <dataValidation type="textLength" operator="equal" allowBlank="1" showInputMessage="1" showErrorMessage="1" prompt="[A-Z][A-Z][A-Z][A-Z][A-Z][0-9][0-9][0-9][0-9][A-Z]_x000a__x000a_In absence of PAN write : ZZZZZ9999Z" sqref="G13 G15:G16" xr:uid="{00000000-0002-0000-1B00-000002000000}">
      <formula1>10</formula1>
    </dataValidation>
    <dataValidation type="whole" operator="greaterThanOrEqual" allowBlank="1" showInputMessage="1" showErrorMessage="1" sqref="Q13:R13 M13:N13 H13:J13 M15:N16 H15:J16 Q15:R16" xr:uid="{00000000-0002-0000-1B00-000003000000}">
      <formula1>0</formula1>
    </dataValidation>
  </dataValidations>
  <hyperlinks>
    <hyperlink ref="G18" location="'Shareholding Pattern'!F44" display="Total" xr:uid="{00000000-0004-0000-1B00-000000000000}"/>
    <hyperlink ref="F18"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0]!opentextblock">
                <anchor moveWithCells="1" sizeWithCells="1">
                  <from>
                    <xdr:col>23</xdr:col>
                    <xdr:colOff>57150</xdr:colOff>
                    <xdr:row>14</xdr:row>
                    <xdr:rowOff>57150</xdr:rowOff>
                  </from>
                  <to>
                    <xdr:col>23</xdr:col>
                    <xdr:colOff>1247775</xdr:colOff>
                    <xdr:row>14</xdr:row>
                    <xdr:rowOff>257175</xdr:rowOff>
                  </to>
                </anchor>
              </controlPr>
            </control>
          </mc:Choice>
        </mc:AlternateContent>
        <mc:AlternateContent xmlns:mc="http://schemas.openxmlformats.org/markup-compatibility/2006">
          <mc:Choice Requires="x14">
            <control shapeId="6146" r:id="rId4" name="Button 2">
              <controlPr defaultSize="0" print="0" autoFill="0" autoPict="0" macro="[0]!opentextblock">
                <anchor moveWithCells="1" sizeWithCells="1">
                  <from>
                    <xdr:col>23</xdr:col>
                    <xdr:colOff>57150</xdr:colOff>
                    <xdr:row>15</xdr:row>
                    <xdr:rowOff>57150</xdr:rowOff>
                  </from>
                  <to>
                    <xdr:col>23</xdr:col>
                    <xdr:colOff>1247775</xdr:colOff>
                    <xdr:row>15</xdr:row>
                    <xdr:rowOff>257175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122</v>
      </c>
      <c r="G9" s="395" t="s">
        <v>122</v>
      </c>
      <c r="H9" s="395" t="s">
        <v>122</v>
      </c>
      <c r="I9" s="395" t="s">
        <v>122</v>
      </c>
      <c r="M9" s="18">
        <v>1</v>
      </c>
      <c r="N9" s="18">
        <v>1</v>
      </c>
      <c r="O9" s="18">
        <v>1</v>
      </c>
      <c r="P9" s="18">
        <v>1</v>
      </c>
      <c r="R9" s="18" t="s">
        <v>553</v>
      </c>
      <c r="S9" s="18" t="s">
        <v>554</v>
      </c>
      <c r="T9" s="18" t="s">
        <v>555</v>
      </c>
      <c r="U9" s="18" t="s">
        <v>556</v>
      </c>
    </row>
    <row r="10" spans="1:21" ht="20.100000000000001" customHeight="1">
      <c r="D10" s="28">
        <v>2</v>
      </c>
      <c r="E10" s="337" t="s">
        <v>127</v>
      </c>
      <c r="F10" s="208" t="s">
        <v>122</v>
      </c>
      <c r="G10" s="396" t="s">
        <v>122</v>
      </c>
      <c r="H10" s="396" t="s">
        <v>122</v>
      </c>
      <c r="I10" s="396"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6" t="s">
        <v>122</v>
      </c>
      <c r="H11" s="396" t="s">
        <v>122</v>
      </c>
      <c r="I11" s="396" t="s">
        <v>122</v>
      </c>
      <c r="M11" s="18">
        <v>1</v>
      </c>
      <c r="N11" s="18">
        <v>1</v>
      </c>
      <c r="O11" s="18">
        <v>1</v>
      </c>
      <c r="P11" s="18">
        <v>1</v>
      </c>
      <c r="R11" s="18" t="s">
        <v>561</v>
      </c>
      <c r="S11" s="18" t="s">
        <v>562</v>
      </c>
      <c r="T11" s="18" t="s">
        <v>563</v>
      </c>
      <c r="U11" s="18" t="s">
        <v>564</v>
      </c>
    </row>
    <row r="12" spans="1:21" ht="30">
      <c r="D12" s="28">
        <v>4</v>
      </c>
      <c r="E12" s="337" t="s">
        <v>129</v>
      </c>
      <c r="F12" s="208" t="s">
        <v>122</v>
      </c>
      <c r="G12" s="396" t="s">
        <v>122</v>
      </c>
      <c r="H12" s="396" t="s">
        <v>122</v>
      </c>
      <c r="I12" s="396" t="s">
        <v>122</v>
      </c>
      <c r="M12" s="18">
        <v>1</v>
      </c>
      <c r="N12" s="18">
        <v>1</v>
      </c>
      <c r="O12" s="18">
        <v>1</v>
      </c>
      <c r="P12" s="18">
        <v>1</v>
      </c>
      <c r="R12" s="18" t="s">
        <v>565</v>
      </c>
      <c r="S12" s="18" t="s">
        <v>566</v>
      </c>
      <c r="T12" s="18" t="s">
        <v>567</v>
      </c>
      <c r="U12" s="18" t="s">
        <v>568</v>
      </c>
    </row>
    <row r="13" spans="1:21" ht="21.75" customHeight="1">
      <c r="D13" s="28">
        <v>5</v>
      </c>
      <c r="E13" s="337" t="s">
        <v>130</v>
      </c>
      <c r="F13" s="208" t="s">
        <v>111</v>
      </c>
      <c r="G13" s="208" t="s">
        <v>111</v>
      </c>
      <c r="H13" s="393" t="s">
        <v>122</v>
      </c>
      <c r="I13" s="393" t="s">
        <v>122</v>
      </c>
      <c r="M13" s="18">
        <v>0</v>
      </c>
      <c r="N13" s="18">
        <v>0</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122</v>
      </c>
      <c r="G14" s="397" t="s">
        <v>122</v>
      </c>
      <c r="H14" s="328"/>
      <c r="I14" s="329"/>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1" t="s">
        <v>122</v>
      </c>
      <c r="G15" s="398" t="s">
        <v>122</v>
      </c>
      <c r="H15" s="399" t="s">
        <v>122</v>
      </c>
      <c r="I15" s="399" t="s">
        <v>122</v>
      </c>
      <c r="M15" s="102">
        <v>1</v>
      </c>
      <c r="N15" s="102">
        <v>1</v>
      </c>
      <c r="O15" s="102">
        <v>1</v>
      </c>
      <c r="P15" s="102">
        <v>1</v>
      </c>
      <c r="R15" s="102" t="s">
        <v>577</v>
      </c>
      <c r="S15" s="102" t="s">
        <v>578</v>
      </c>
      <c r="T15" s="102" t="s">
        <v>579</v>
      </c>
      <c r="U15" s="102" t="s">
        <v>580</v>
      </c>
    </row>
    <row r="16" spans="1:21" ht="21" customHeight="1">
      <c r="D16" s="29">
        <v>8</v>
      </c>
      <c r="E16" s="339" t="s">
        <v>662</v>
      </c>
      <c r="F16" s="392" t="s">
        <v>122</v>
      </c>
      <c r="G16" s="464"/>
      <c r="H16" s="465"/>
      <c r="I16" s="466"/>
      <c r="R16" s="201" t="s">
        <v>662</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2"/>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F26" sqref="F26"/>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+IFERROR(IF(COUNT(I13:I18),ROUND(SUMIF($F$13:I18,"Category",I13:I18),0),""),"")</f>
        <v>21</v>
      </c>
      <c r="J3">
        <f ca="1">+IFERROR(IF(COUNT(J13:J18),ROUND(SUMIF($F$13:J18,"Category",J13:J18),0),""),"")</f>
        <v>96743</v>
      </c>
      <c r="K3" t="str">
        <f>+IFERROR(IF(COUNT(K13:K18),ROUND(SUMIF($F$13:K18,"Category",K13:K18),0),""),"")</f>
        <v/>
      </c>
      <c r="L3" t="str">
        <f>+IFERROR(IF(COUNT(L13:L18),ROUND(SUMIF($F$13:L18,"Category",L13:L18),0),""),"")</f>
        <v/>
      </c>
      <c r="M3">
        <f ca="1">+IFERROR(IF(COUNT(M13:M18),ROUND(SUMIF($F$13:M18,"Category",M13:M18),0),""),"")</f>
        <v>96743</v>
      </c>
      <c r="N3">
        <f ca="1">+IFERROR(IF(COUNT(N13:N18),ROUND(SUMIF($F$13:N18,"Category",N13:N18),2),""),"")</f>
        <v>0.38</v>
      </c>
      <c r="O3">
        <f ca="1">+IFERROR(IF(COUNT(O13:O18),ROUND(SUMIF($F$13:O18,"Category",O13:O18),0),""),"")</f>
        <v>96743</v>
      </c>
      <c r="P3" t="str">
        <f>+IFERROR(IF(COUNT(P13:P18),ROUND(SUMIF($F$13:P18,"Category",P13:P18),0),""),"")</f>
        <v/>
      </c>
      <c r="Q3">
        <f ca="1">+IFERROR(IF(COUNT(Q13:Q18),ROUND(SUMIF($F$13:Q18,"Category",Q13:Q18),0),""),"")</f>
        <v>96743</v>
      </c>
      <c r="R3">
        <f ca="1">+IFERROR(IF(COUNT(R13:R18),ROUND(SUMIF($F$13:R18,"Category",R13:R18),2),""),"")</f>
        <v>0.38</v>
      </c>
      <c r="S3" t="str">
        <f>+IFERROR(IF(COUNT(S13:S18),ROUND(SUMIF($F$13:S18,"Category",S13:S18),0),""),"")</f>
        <v/>
      </c>
      <c r="T3" t="str">
        <f>+IFERROR(IF(COUNT(T13:T18),ROUND(SUMIF($F$13:T18,"Category",T13:T18),0),""),"")</f>
        <v/>
      </c>
      <c r="U3" t="str">
        <f>+IFERROR(IF(COUNT(U13:U18),ROUND(SUMIF($F$13:U18,"Category",U13:U18),0),""),"")</f>
        <v/>
      </c>
      <c r="V3">
        <f ca="1">+IFERROR(IF(COUNT(V13:V18),ROUND(SUMIF($F$13:V18,"Category",V13:V18),2),""),"")</f>
        <v>0.38</v>
      </c>
      <c r="W3" t="str">
        <f>+IFERROR(IF(COUNT(W13:W18),ROUND(SUMIF($F$13:W18,"Category",W13:W18),0),""),"")</f>
        <v/>
      </c>
      <c r="X3" t="str">
        <f>+IFERROR(IF(COUNT(X13:X18),ROUND(SUMIF($F$13:X18,"Category",X13:X18),2),""),"")</f>
        <v/>
      </c>
      <c r="Y3">
        <f ca="1">+IFERROR(IF(COUNT(Y13:Y18),ROUND(SUMIF($F$13:Y18,"Category",Y13:Y18),0),""),"")</f>
        <v>95603</v>
      </c>
    </row>
    <row r="4" spans="4:54" hidden="1"/>
    <row r="5" spans="4:54" hidden="1"/>
    <row r="6" spans="4:54" hidden="1"/>
    <row r="9" spans="4:54" ht="29.25" customHeight="1">
      <c r="D9" s="534" t="s">
        <v>137</v>
      </c>
      <c r="E9" s="534" t="s">
        <v>34</v>
      </c>
      <c r="F9" s="534" t="s">
        <v>434</v>
      </c>
      <c r="G9" s="474" t="s">
        <v>136</v>
      </c>
      <c r="H9" s="517" t="s">
        <v>1</v>
      </c>
      <c r="I9" s="474" t="s">
        <v>426</v>
      </c>
      <c r="J9" s="517" t="s">
        <v>3</v>
      </c>
      <c r="K9" s="517" t="s">
        <v>4</v>
      </c>
      <c r="L9" s="517" t="s">
        <v>5</v>
      </c>
      <c r="M9" s="517" t="s">
        <v>6</v>
      </c>
      <c r="N9" s="517" t="s">
        <v>7</v>
      </c>
      <c r="O9" s="517" t="s">
        <v>8</v>
      </c>
      <c r="P9" s="517"/>
      <c r="Q9" s="517"/>
      <c r="R9" s="517"/>
      <c r="S9" s="517" t="s">
        <v>9</v>
      </c>
      <c r="T9" s="534" t="s">
        <v>505</v>
      </c>
      <c r="U9" s="534" t="s">
        <v>134</v>
      </c>
      <c r="V9" s="517" t="s">
        <v>107</v>
      </c>
      <c r="W9" s="517" t="s">
        <v>12</v>
      </c>
      <c r="X9" s="517"/>
      <c r="Y9" s="517" t="s">
        <v>14</v>
      </c>
      <c r="Z9" s="473" t="s">
        <v>499</v>
      </c>
      <c r="AV9" t="s">
        <v>34</v>
      </c>
    </row>
    <row r="10" spans="4:54" ht="31.5" customHeight="1">
      <c r="D10" s="532"/>
      <c r="E10" s="532"/>
      <c r="F10" s="532"/>
      <c r="G10" s="475"/>
      <c r="H10" s="517"/>
      <c r="I10" s="532"/>
      <c r="J10" s="517"/>
      <c r="K10" s="517"/>
      <c r="L10" s="517"/>
      <c r="M10" s="517"/>
      <c r="N10" s="517"/>
      <c r="O10" s="517" t="s">
        <v>15</v>
      </c>
      <c r="P10" s="517"/>
      <c r="Q10" s="517"/>
      <c r="R10" s="517" t="s">
        <v>16</v>
      </c>
      <c r="S10" s="517"/>
      <c r="T10" s="532"/>
      <c r="U10" s="532"/>
      <c r="V10" s="517"/>
      <c r="W10" s="517"/>
      <c r="X10" s="517"/>
      <c r="Y10" s="517"/>
      <c r="Z10" s="517"/>
      <c r="AV10" t="s">
        <v>437</v>
      </c>
    </row>
    <row r="11" spans="4:54" ht="75">
      <c r="D11" s="533"/>
      <c r="E11" s="533"/>
      <c r="F11" s="533"/>
      <c r="G11" s="476"/>
      <c r="H11" s="517"/>
      <c r="I11" s="533"/>
      <c r="J11" s="517"/>
      <c r="K11" s="517"/>
      <c r="L11" s="517"/>
      <c r="M11" s="517"/>
      <c r="N11" s="517"/>
      <c r="O11" s="40" t="s">
        <v>17</v>
      </c>
      <c r="P11" s="40" t="s">
        <v>18</v>
      </c>
      <c r="Q11" s="40" t="s">
        <v>19</v>
      </c>
      <c r="R11" s="517"/>
      <c r="S11" s="517"/>
      <c r="T11" s="533"/>
      <c r="U11" s="533"/>
      <c r="V11" s="517"/>
      <c r="W11" s="40" t="s">
        <v>20</v>
      </c>
      <c r="X11" s="40" t="s">
        <v>21</v>
      </c>
      <c r="Y11" s="517"/>
      <c r="Z11" s="517"/>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SUM(AC18:AC65537)</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5" t="s">
        <v>498</v>
      </c>
      <c r="F15" s="405" t="s">
        <v>34</v>
      </c>
      <c r="G15" s="288"/>
      <c r="H15" s="404"/>
      <c r="I15" s="47">
        <v>8</v>
      </c>
      <c r="J15" s="47">
        <v>5307</v>
      </c>
      <c r="K15" s="47"/>
      <c r="L15" s="47"/>
      <c r="M15" s="406">
        <f>+IFERROR(IF(COUNT(J15:L15),ROUND(SUM(J15:L15),0),""),"")</f>
        <v>5307</v>
      </c>
      <c r="N15" s="236">
        <f>+IFERROR(IF(COUNT(M15),ROUND(M15/'Shareholding Pattern'!$L$57*100,2),""),"")</f>
        <v>0.02</v>
      </c>
      <c r="O15" s="47">
        <f>IF(J15="","",J15)</f>
        <v>5307</v>
      </c>
      <c r="P15" s="47"/>
      <c r="Q15" s="406">
        <f>+IFERROR(IF(COUNT(O15:P15),ROUND(SUM(O15,P15),2),""),"")</f>
        <v>5307</v>
      </c>
      <c r="R15" s="236">
        <f>+IFERROR(IF(COUNT(Q15),ROUND(Q15/('Shareholding Pattern'!$P$58)*100,2),""),"")</f>
        <v>0.02</v>
      </c>
      <c r="S15" s="47"/>
      <c r="T15" s="47"/>
      <c r="U15" s="406" t="str">
        <f>+IFERROR(IF(COUNT(S15:T15),ROUND(SUM(S15:T15),0),""),"")</f>
        <v/>
      </c>
      <c r="V15" s="236">
        <f>+IFERROR(IF(COUNT(M15,U15),ROUND(SUM(U15,M15)/SUM('Shareholding Pattern'!$L$57,'Shareholding Pattern'!$T$57)*100,2),""),"")</f>
        <v>0.02</v>
      </c>
      <c r="W15" s="47"/>
      <c r="X15" s="235" t="str">
        <f>+IFERROR(IF(COUNT(W15),ROUND(SUM(W15)/SUM(M15)*100,2),""),0)</f>
        <v/>
      </c>
      <c r="Y15" s="47">
        <v>4167</v>
      </c>
      <c r="Z15" s="283"/>
      <c r="AA15" s="11"/>
      <c r="AB15" s="11"/>
      <c r="AC15" s="11">
        <f>IF(SUM(H15:Y15)&gt;0,1,0)</f>
        <v>1</v>
      </c>
    </row>
    <row r="16" spans="4:54" ht="24.75" customHeight="1">
      <c r="D16" s="89">
        <v>2</v>
      </c>
      <c r="E16" s="405" t="s">
        <v>631</v>
      </c>
      <c r="F16" s="405" t="s">
        <v>34</v>
      </c>
      <c r="G16" s="288"/>
      <c r="H16" s="404"/>
      <c r="I16" s="47">
        <v>4</v>
      </c>
      <c r="J16" s="47">
        <v>81415</v>
      </c>
      <c r="K16" s="47"/>
      <c r="L16" s="47"/>
      <c r="M16" s="406">
        <f>+IFERROR(IF(COUNT(J16:L16),ROUND(SUM(J16:L16),0),""),"")</f>
        <v>81415</v>
      </c>
      <c r="N16" s="236">
        <f>+IFERROR(IF(COUNT(M16),ROUND(M16/'Shareholding Pattern'!$L$57*100,2),""),"")</f>
        <v>0.32</v>
      </c>
      <c r="O16" s="47">
        <f>IF(J16="","",J16)</f>
        <v>81415</v>
      </c>
      <c r="P16" s="47"/>
      <c r="Q16" s="406">
        <f>+IFERROR(IF(COUNT(O16:P16),ROUND(SUM(O16,P16),2),""),"")</f>
        <v>81415</v>
      </c>
      <c r="R16" s="236">
        <f>+IFERROR(IF(COUNT(Q16),ROUND(Q16/('Shareholding Pattern'!$P$58)*100,2),""),"")</f>
        <v>0.32</v>
      </c>
      <c r="S16" s="47"/>
      <c r="T16" s="47"/>
      <c r="U16" s="406" t="str">
        <f>+IFERROR(IF(COUNT(S16:T16),ROUND(SUM(S16:T16),0),""),"")</f>
        <v/>
      </c>
      <c r="V16" s="236">
        <f>+IFERROR(IF(COUNT(M16,U16),ROUND(SUM(U16,M16)/SUM('Shareholding Pattern'!$L$57,'Shareholding Pattern'!$T$57)*100,2),""),"")</f>
        <v>0.32</v>
      </c>
      <c r="W16" s="47"/>
      <c r="X16" s="235" t="str">
        <f>+IFERROR(IF(COUNT(W16),ROUND(SUM(W16)/SUM(M16)*100,2),""),0)</f>
        <v/>
      </c>
      <c r="Y16" s="47">
        <v>81415</v>
      </c>
      <c r="Z16" s="283"/>
      <c r="AA16" s="11"/>
      <c r="AB16" s="11"/>
      <c r="AC16" s="11">
        <f>IF(SUM(H16:Y16)&gt;0,1,0)</f>
        <v>1</v>
      </c>
    </row>
    <row r="17" spans="4:29" ht="24.75" customHeight="1">
      <c r="D17" s="89">
        <v>3</v>
      </c>
      <c r="E17" s="405" t="s">
        <v>405</v>
      </c>
      <c r="F17" s="405" t="s">
        <v>34</v>
      </c>
      <c r="G17" s="288"/>
      <c r="H17" s="404"/>
      <c r="I17" s="47">
        <v>9</v>
      </c>
      <c r="J17" s="47">
        <v>10021</v>
      </c>
      <c r="K17" s="47"/>
      <c r="L17" s="47"/>
      <c r="M17" s="406">
        <f>+IFERROR(IF(COUNT(J17:L17),ROUND(SUM(J17:L17),0),""),"")</f>
        <v>10021</v>
      </c>
      <c r="N17" s="236">
        <f>+IFERROR(IF(COUNT(M17),ROUND(M17/'Shareholding Pattern'!$L$57*100,2),""),"")</f>
        <v>0.04</v>
      </c>
      <c r="O17" s="47">
        <f>IF(J17="","",J17)</f>
        <v>10021</v>
      </c>
      <c r="P17" s="47"/>
      <c r="Q17" s="406">
        <f>+IFERROR(IF(COUNT(O17:P17),ROUND(SUM(O17,P17),2),""),"")</f>
        <v>10021</v>
      </c>
      <c r="R17" s="236">
        <f>+IFERROR(IF(COUNT(Q17),ROUND(Q17/('Shareholding Pattern'!$P$58)*100,2),""),"")</f>
        <v>0.04</v>
      </c>
      <c r="S17" s="47"/>
      <c r="T17" s="47"/>
      <c r="U17" s="406" t="str">
        <f>+IFERROR(IF(COUNT(S17:T17),ROUND(SUM(S17:T17),0),""),"")</f>
        <v/>
      </c>
      <c r="V17" s="236">
        <f>+IFERROR(IF(COUNT(M17,U17),ROUND(SUM(U17,M17)/SUM('Shareholding Pattern'!$L$57,'Shareholding Pattern'!$T$57)*100,2),""),"")</f>
        <v>0.04</v>
      </c>
      <c r="W17" s="47"/>
      <c r="X17" s="235" t="str">
        <f>+IFERROR(IF(COUNT(W17),ROUND(SUM(W17)/SUM(M17)*100,2),""),0)</f>
        <v/>
      </c>
      <c r="Y17" s="47">
        <v>10021</v>
      </c>
      <c r="Z17" s="283"/>
      <c r="AA17" s="11"/>
      <c r="AB17" s="11"/>
      <c r="AC17" s="11">
        <f>IF(SUM(H17:Y17)&gt;0,1,0)</f>
        <v>1</v>
      </c>
    </row>
    <row r="18" spans="4:29" ht="0.75" hidden="1" customHeight="1">
      <c r="D18" s="203"/>
      <c r="E18" s="18"/>
      <c r="F18" s="18"/>
      <c r="G18" s="18"/>
      <c r="H18" s="18"/>
      <c r="I18" s="18"/>
      <c r="J18" s="18"/>
      <c r="K18" s="201"/>
      <c r="L18" s="201"/>
      <c r="M18" s="18"/>
      <c r="N18" s="18"/>
      <c r="O18" s="201"/>
      <c r="P18" s="201"/>
      <c r="Q18" s="18"/>
      <c r="R18" s="18"/>
      <c r="S18" s="18"/>
      <c r="T18" s="18"/>
      <c r="U18" s="18"/>
      <c r="V18" s="18"/>
      <c r="W18" s="201"/>
      <c r="X18" s="18"/>
      <c r="Y18" s="202"/>
    </row>
    <row r="19" spans="4:29" ht="24.95" customHeight="1">
      <c r="D19" s="128"/>
      <c r="E19" s="36"/>
      <c r="F19" s="36"/>
      <c r="G19" s="60" t="s">
        <v>450</v>
      </c>
      <c r="H19" s="60" t="s">
        <v>19</v>
      </c>
      <c r="I19" s="64">
        <f ca="1">+IFERROR(IF(COUNT(I13:I18),ROUND(SUMIF($F$13:I18,"Category",I13:I18),0),""),"")</f>
        <v>21</v>
      </c>
      <c r="J19" s="64">
        <f ca="1">+IFERROR(IF(COUNT(J13:J18),ROUND(SUMIF($F$13:J18,"Category",J13:J18),0),""),"")</f>
        <v>96743</v>
      </c>
      <c r="K19" s="64" t="str">
        <f>+IFERROR(IF(COUNT(K13:K18),ROUND(SUMIF($F$13:K18,"Category",K13:K18),0),""),"")</f>
        <v/>
      </c>
      <c r="L19" s="64" t="str">
        <f>+IFERROR(IF(COUNT(L13:L18),ROUND(SUMIF($F$13:L18,"Category",L13:L18),0),""),"")</f>
        <v/>
      </c>
      <c r="M19" s="64">
        <f ca="1">+IFERROR(IF(COUNT(M13:M18),ROUND(SUMIF($F$13:M18,"Category",M13:M18),0),""),"")</f>
        <v>96743</v>
      </c>
      <c r="N19" s="235">
        <f ca="1">+IFERROR(IF(COUNT(N13:N18),ROUND(SUMIF($F$13:N18,"Category",N13:N18),2),""),"")</f>
        <v>0.38</v>
      </c>
      <c r="O19" s="188">
        <f ca="1">+IFERROR(IF(COUNT(O13:O18),ROUND(SUMIF($F$13:O18,"Category",O13:O18),0),""),"")</f>
        <v>96743</v>
      </c>
      <c r="P19" s="188" t="str">
        <f>+IFERROR(IF(COUNT(P13:P18),ROUND(SUMIF($F$13:P18,"Category",P13:P18),0),""),"")</f>
        <v/>
      </c>
      <c r="Q19" s="188">
        <f ca="1">+IFERROR(IF(COUNT(Q13:Q18),ROUND(SUMIF($F$13:Q18,"Category",Q13:Q18),0),""),"")</f>
        <v>96743</v>
      </c>
      <c r="R19" s="235">
        <f ca="1">+IFERROR(IF(COUNT(R13:R18),ROUND(SUMIF($F$13:R18,"Category",R13:R18),2),""),"")</f>
        <v>0.38</v>
      </c>
      <c r="S19" s="64" t="str">
        <f>+IFERROR(IF(COUNT(S13:S18),ROUND(SUMIF($F$13:S18,"Category",S13:S18),0),""),"")</f>
        <v/>
      </c>
      <c r="T19" s="64" t="str">
        <f>+IFERROR(IF(COUNT(T13:T18),ROUND(SUMIF($F$13:T18,"Category",T13:T18),0),""),"")</f>
        <v/>
      </c>
      <c r="U19" s="64" t="str">
        <f>+IFERROR(IF(COUNT(U13:U18),ROUND(SUMIF($F$13:U18,"Category",U13:U18),0),""),"")</f>
        <v/>
      </c>
      <c r="V19" s="235">
        <f ca="1">+IFERROR(IF(COUNT(V13:V18),ROUND(SUMIF($F$13:V18,"Category",V13:V18),2),""),"")</f>
        <v>0.38</v>
      </c>
      <c r="W19" s="64" t="str">
        <f>+IFERROR(IF(COUNT(W13:W18),ROUND(SUMIF($F$13:W18,"Category",W13:W18),0),""),"")</f>
        <v/>
      </c>
      <c r="X19" s="235" t="str">
        <f>+IFERROR(IF(COUNT(W19),ROUND(SUM(W19)/SUM(M19)*100,2),""),0)</f>
        <v/>
      </c>
      <c r="Y19" s="64">
        <f ca="1">+IFERROR(IF(COUNT(Y13:Y18),ROUND(SUMIF($F$13:Y18,"Category",Y13:Y18),0),""),"")</f>
        <v>95603</v>
      </c>
    </row>
    <row r="22" spans="4:29">
      <c r="G22"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17" xr:uid="{00000000-0002-0000-1F00-000000000000}">
      <formula1>M13</formula1>
    </dataValidation>
    <dataValidation type="whole" operator="lessThanOrEqual" allowBlank="1" showInputMessage="1" showErrorMessage="1" sqref="W13 W15:W17" xr:uid="{00000000-0002-0000-1F00-000001000000}">
      <formula1>J13</formula1>
    </dataValidation>
    <dataValidation type="whole" operator="greaterThanOrEqual" allowBlank="1" showInputMessage="1" showErrorMessage="1" sqref="O13:P13 S15:T17 J15:L17 O15:P17 S13:T13 J13:L13" xr:uid="{00000000-0002-0000-1F00-000002000000}">
      <formula1>0</formula1>
    </dataValidation>
    <dataValidation type="textLength" operator="equal" allowBlank="1" showInputMessage="1" showErrorMessage="1" prompt="[A-Z][A-Z][A-Z][A-Z][A-Z][0-9][0-9][0-9][0-9][A-Z]_x000a__x000a_In absence of PAN write : ZZZZZ9999Z" sqref="H13 H15:H17" xr:uid="{00000000-0002-0000-1F00-000003000000}">
      <formula1>10</formula1>
    </dataValidation>
    <dataValidation type="list" allowBlank="1" showInputMessage="1" showErrorMessage="1" sqref="F13 F15:F17" xr:uid="{00000000-0002-0000-1F00-000004000000}">
      <formula1>$AV$9:$AV$10</formula1>
    </dataValidation>
    <dataValidation type="list" allowBlank="1" showInputMessage="1" showErrorMessage="1" sqref="E13 E15:E17" xr:uid="{00000000-0002-0000-1F00-000005000000}">
      <formula1>$AE$1:$BB$1</formula1>
    </dataValidation>
    <dataValidation type="whole" operator="greaterThan" allowBlank="1" showInputMessage="1" showErrorMessage="1" sqref="I13 I15:I17" xr:uid="{00000000-0002-0000-1F00-000006000000}">
      <formula1>0</formula1>
    </dataValidation>
  </dataValidations>
  <hyperlinks>
    <hyperlink ref="H19" location="'Shareholding Pattern'!F48" display="Total" xr:uid="{00000000-0004-0000-1F00-000000000000}"/>
    <hyperlink ref="G19"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7170"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7171"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49" t="s">
        <v>140</v>
      </c>
      <c r="D9" s="534" t="s">
        <v>34</v>
      </c>
      <c r="E9" s="517" t="s">
        <v>139</v>
      </c>
      <c r="F9" s="517" t="s">
        <v>136</v>
      </c>
      <c r="G9" s="517" t="s">
        <v>1</v>
      </c>
      <c r="H9" s="473" t="s">
        <v>426</v>
      </c>
      <c r="I9" s="517" t="s">
        <v>3</v>
      </c>
      <c r="J9" s="517" t="s">
        <v>4</v>
      </c>
      <c r="K9" s="517" t="s">
        <v>5</v>
      </c>
      <c r="L9" s="517" t="s">
        <v>6</v>
      </c>
      <c r="M9" s="517" t="s">
        <v>7</v>
      </c>
      <c r="N9" s="517" t="s">
        <v>8</v>
      </c>
      <c r="O9" s="517"/>
      <c r="P9" s="517"/>
      <c r="Q9" s="517"/>
      <c r="R9" s="517" t="s">
        <v>9</v>
      </c>
      <c r="S9" s="534" t="s">
        <v>505</v>
      </c>
      <c r="T9" s="534" t="s">
        <v>134</v>
      </c>
      <c r="U9" s="517" t="s">
        <v>107</v>
      </c>
      <c r="V9" s="517" t="s">
        <v>12</v>
      </c>
      <c r="W9" s="517"/>
      <c r="X9" s="517" t="s">
        <v>14</v>
      </c>
      <c r="Y9" s="473" t="s">
        <v>499</v>
      </c>
    </row>
    <row r="10" spans="3:30" ht="31.5" customHeight="1">
      <c r="C10" s="550"/>
      <c r="D10" s="532"/>
      <c r="E10" s="517"/>
      <c r="F10" s="517"/>
      <c r="G10" s="517"/>
      <c r="H10" s="517"/>
      <c r="I10" s="517"/>
      <c r="J10" s="517"/>
      <c r="K10" s="517"/>
      <c r="L10" s="517"/>
      <c r="M10" s="517"/>
      <c r="N10" s="517" t="s">
        <v>15</v>
      </c>
      <c r="O10" s="517"/>
      <c r="P10" s="517"/>
      <c r="Q10" s="517" t="s">
        <v>16</v>
      </c>
      <c r="R10" s="517"/>
      <c r="S10" s="532"/>
      <c r="T10" s="532"/>
      <c r="U10" s="517"/>
      <c r="V10" s="517"/>
      <c r="W10" s="517"/>
      <c r="X10" s="517"/>
      <c r="Y10" s="517"/>
    </row>
    <row r="11" spans="3:30" ht="78.75" customHeight="1">
      <c r="C11" s="551"/>
      <c r="D11" s="533"/>
      <c r="E11" s="517"/>
      <c r="F11" s="517"/>
      <c r="G11" s="517"/>
      <c r="H11" s="517"/>
      <c r="I11" s="517"/>
      <c r="J11" s="517"/>
      <c r="K11" s="517"/>
      <c r="L11" s="517"/>
      <c r="M11" s="517"/>
      <c r="N11" s="40" t="s">
        <v>17</v>
      </c>
      <c r="O11" s="40" t="s">
        <v>18</v>
      </c>
      <c r="P11" s="40" t="s">
        <v>19</v>
      </c>
      <c r="Q11" s="517"/>
      <c r="R11" s="517"/>
      <c r="S11" s="533"/>
      <c r="T11" s="533"/>
      <c r="U11" s="517"/>
      <c r="V11" s="40" t="s">
        <v>20</v>
      </c>
      <c r="W11" s="40" t="s">
        <v>21</v>
      </c>
      <c r="X11" s="517"/>
      <c r="Y11" s="517"/>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4" t="s">
        <v>137</v>
      </c>
      <c r="E9" s="517" t="s">
        <v>136</v>
      </c>
      <c r="F9" s="517" t="s">
        <v>1</v>
      </c>
      <c r="G9" s="473" t="s">
        <v>426</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73" t="s">
        <v>499</v>
      </c>
    </row>
    <row r="10" spans="4:30" ht="31.5" customHeight="1">
      <c r="D10" s="532"/>
      <c r="E10" s="517"/>
      <c r="F10" s="517"/>
      <c r="G10" s="517"/>
      <c r="H10" s="517"/>
      <c r="I10" s="517"/>
      <c r="J10" s="517"/>
      <c r="K10" s="517"/>
      <c r="L10" s="517"/>
      <c r="M10" s="517" t="s">
        <v>15</v>
      </c>
      <c r="N10" s="517"/>
      <c r="O10" s="517"/>
      <c r="P10" s="517" t="s">
        <v>16</v>
      </c>
      <c r="Q10" s="517"/>
      <c r="R10" s="532"/>
      <c r="S10" s="532"/>
      <c r="T10" s="517"/>
      <c r="U10" s="517"/>
      <c r="V10" s="517"/>
      <c r="W10" s="517"/>
      <c r="X10" s="517"/>
    </row>
    <row r="11" spans="4:30" ht="75">
      <c r="D11" s="533"/>
      <c r="E11" s="517"/>
      <c r="F11" s="517"/>
      <c r="G11" s="517"/>
      <c r="H11" s="517"/>
      <c r="I11" s="517"/>
      <c r="J11" s="517"/>
      <c r="K11" s="517"/>
      <c r="L11" s="517"/>
      <c r="M11" s="58" t="s">
        <v>17</v>
      </c>
      <c r="N11" s="58" t="s">
        <v>18</v>
      </c>
      <c r="O11" s="58" t="s">
        <v>19</v>
      </c>
      <c r="P11" s="517"/>
      <c r="Q11" s="517"/>
      <c r="R11" s="533"/>
      <c r="S11" s="533"/>
      <c r="T11" s="517"/>
      <c r="U11" s="58" t="s">
        <v>20</v>
      </c>
      <c r="V11" s="58" t="s">
        <v>21</v>
      </c>
      <c r="W11" s="517"/>
      <c r="X11" s="517"/>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67" t="s">
        <v>433</v>
      </c>
      <c r="F9" s="468"/>
      <c r="G9" s="468"/>
      <c r="H9" s="468"/>
      <c r="I9" s="469"/>
      <c r="J9" s="101"/>
    </row>
    <row r="10" spans="5:10">
      <c r="E10" s="534" t="s">
        <v>137</v>
      </c>
      <c r="F10" s="474" t="s">
        <v>144</v>
      </c>
      <c r="G10" s="474" t="s">
        <v>145</v>
      </c>
      <c r="H10" s="474" t="s">
        <v>383</v>
      </c>
      <c r="I10" s="474" t="s">
        <v>384</v>
      </c>
      <c r="J10" s="101"/>
    </row>
    <row r="11" spans="5:10">
      <c r="E11" s="552"/>
      <c r="F11" s="475"/>
      <c r="G11" s="532"/>
      <c r="H11" s="475"/>
      <c r="I11" s="475"/>
      <c r="J11" s="101"/>
    </row>
    <row r="12" spans="5:10">
      <c r="E12" s="553"/>
      <c r="F12" s="476"/>
      <c r="G12" s="533"/>
      <c r="H12" s="476"/>
      <c r="I12" s="476"/>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5"/>
  <sheetData>
    <row r="1" spans="2:5">
      <c r="E1">
        <v>11</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row>
    <row r="13" spans="2:5">
      <c r="B13" s="375"/>
    </row>
    <row r="14" spans="2:5">
      <c r="B14" s="375"/>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6" t="s">
        <v>428</v>
      </c>
      <c r="E9" s="557"/>
      <c r="F9" s="557"/>
      <c r="G9" s="557"/>
      <c r="H9" s="558"/>
    </row>
    <row r="10" spans="4:9">
      <c r="D10" s="534" t="s">
        <v>137</v>
      </c>
      <c r="E10" s="474" t="s">
        <v>604</v>
      </c>
      <c r="F10" s="474" t="s">
        <v>146</v>
      </c>
      <c r="G10" s="474" t="s">
        <v>147</v>
      </c>
      <c r="H10" s="474" t="s">
        <v>148</v>
      </c>
    </row>
    <row r="11" spans="4:9">
      <c r="D11" s="554"/>
      <c r="E11" s="554"/>
      <c r="F11" s="475"/>
      <c r="G11" s="532"/>
      <c r="H11" s="475"/>
    </row>
    <row r="12" spans="4:9">
      <c r="D12" s="555"/>
      <c r="E12" s="555"/>
      <c r="F12" s="476"/>
      <c r="G12" s="533"/>
      <c r="H12" s="476"/>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67" t="s">
        <v>429</v>
      </c>
      <c r="F9" s="468"/>
      <c r="G9" s="468"/>
      <c r="H9" s="468"/>
      <c r="I9" s="104"/>
    </row>
    <row r="10" spans="5:9">
      <c r="E10" s="534" t="s">
        <v>137</v>
      </c>
      <c r="F10" s="474" t="s">
        <v>144</v>
      </c>
      <c r="G10" s="474" t="s">
        <v>145</v>
      </c>
      <c r="H10" s="474" t="s">
        <v>149</v>
      </c>
      <c r="I10" s="559" t="s">
        <v>385</v>
      </c>
    </row>
    <row r="11" spans="5:9">
      <c r="E11" s="554"/>
      <c r="F11" s="475"/>
      <c r="G11" s="532"/>
      <c r="H11" s="475"/>
      <c r="I11" s="560"/>
    </row>
    <row r="12" spans="5:9">
      <c r="E12" s="555"/>
      <c r="F12" s="476"/>
      <c r="G12" s="533"/>
      <c r="H12" s="476"/>
      <c r="I12" s="561"/>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G13" sqref="G13"/>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67" t="s">
        <v>164</v>
      </c>
      <c r="F8" s="468"/>
      <c r="G8" s="468"/>
      <c r="H8" s="468"/>
      <c r="I8" s="468"/>
      <c r="J8" s="468"/>
      <c r="K8" s="468"/>
      <c r="L8" s="468"/>
      <c r="M8" s="468"/>
      <c r="N8" s="468"/>
      <c r="O8" s="468"/>
      <c r="P8" s="468"/>
      <c r="Q8" s="468"/>
      <c r="R8" s="468"/>
      <c r="S8" s="468"/>
      <c r="T8" s="468"/>
      <c r="U8" s="468"/>
      <c r="V8" s="468"/>
      <c r="W8" s="468"/>
      <c r="X8" s="468"/>
      <c r="Y8" s="469"/>
    </row>
    <row r="9" spans="5:25" ht="22.5" customHeight="1">
      <c r="E9" s="477" t="s">
        <v>432</v>
      </c>
      <c r="F9" s="478"/>
      <c r="G9" s="478"/>
      <c r="H9" s="478"/>
      <c r="I9" s="478"/>
      <c r="J9" s="478"/>
      <c r="K9" s="478"/>
      <c r="L9" s="478"/>
      <c r="M9" s="478"/>
      <c r="N9" s="478"/>
      <c r="O9" s="478"/>
      <c r="P9" s="478"/>
      <c r="Q9" s="478"/>
      <c r="R9" s="478"/>
      <c r="S9" s="478"/>
      <c r="T9" s="478"/>
      <c r="U9" s="478"/>
      <c r="V9" s="478"/>
      <c r="W9" s="478"/>
      <c r="X9" s="478"/>
      <c r="Y9" s="479"/>
    </row>
    <row r="10" spans="5:25" ht="27" customHeight="1">
      <c r="E10" s="473" t="s">
        <v>150</v>
      </c>
      <c r="F10" s="473" t="s">
        <v>151</v>
      </c>
      <c r="G10" s="473" t="s">
        <v>2</v>
      </c>
      <c r="H10" s="473" t="s">
        <v>3</v>
      </c>
      <c r="I10" s="473" t="s">
        <v>4</v>
      </c>
      <c r="J10" s="473" t="s">
        <v>5</v>
      </c>
      <c r="K10" s="473" t="s">
        <v>6</v>
      </c>
      <c r="L10" s="473" t="s">
        <v>7</v>
      </c>
      <c r="M10" s="470" t="s">
        <v>152</v>
      </c>
      <c r="N10" s="471"/>
      <c r="O10" s="471"/>
      <c r="P10" s="472"/>
      <c r="Q10" s="473" t="s">
        <v>9</v>
      </c>
      <c r="R10" s="474" t="s">
        <v>505</v>
      </c>
      <c r="S10" s="473" t="s">
        <v>134</v>
      </c>
      <c r="T10" s="473" t="s">
        <v>11</v>
      </c>
      <c r="U10" s="480" t="s">
        <v>12</v>
      </c>
      <c r="V10" s="481"/>
      <c r="W10" s="480" t="s">
        <v>13</v>
      </c>
      <c r="X10" s="481"/>
      <c r="Y10" s="473" t="s">
        <v>14</v>
      </c>
    </row>
    <row r="11" spans="5:25" ht="24" customHeight="1">
      <c r="E11" s="473"/>
      <c r="F11" s="473"/>
      <c r="G11" s="473"/>
      <c r="H11" s="473"/>
      <c r="I11" s="473"/>
      <c r="J11" s="473"/>
      <c r="K11" s="473"/>
      <c r="L11" s="473"/>
      <c r="M11" s="470" t="s">
        <v>386</v>
      </c>
      <c r="N11" s="471"/>
      <c r="O11" s="472"/>
      <c r="P11" s="473" t="s">
        <v>153</v>
      </c>
      <c r="Q11" s="473"/>
      <c r="R11" s="475"/>
      <c r="S11" s="473"/>
      <c r="T11" s="473"/>
      <c r="U11" s="480"/>
      <c r="V11" s="481"/>
      <c r="W11" s="480"/>
      <c r="X11" s="481"/>
      <c r="Y11" s="473"/>
    </row>
    <row r="12" spans="5:25" ht="79.5" customHeight="1">
      <c r="E12" s="473"/>
      <c r="F12" s="473"/>
      <c r="G12" s="473"/>
      <c r="H12" s="473"/>
      <c r="I12" s="473"/>
      <c r="J12" s="473"/>
      <c r="K12" s="473"/>
      <c r="L12" s="473"/>
      <c r="M12" s="65" t="s">
        <v>17</v>
      </c>
      <c r="N12" s="371" t="s">
        <v>18</v>
      </c>
      <c r="O12" s="371" t="s">
        <v>19</v>
      </c>
      <c r="P12" s="473"/>
      <c r="Q12" s="473"/>
      <c r="R12" s="476"/>
      <c r="S12" s="473"/>
      <c r="T12" s="473"/>
      <c r="U12" s="65" t="s">
        <v>20</v>
      </c>
      <c r="V12" s="65" t="s">
        <v>21</v>
      </c>
      <c r="W12" s="65" t="s">
        <v>20</v>
      </c>
      <c r="X12" s="65" t="s">
        <v>21</v>
      </c>
      <c r="Y12" s="473"/>
    </row>
    <row r="13" spans="5:25" ht="20.100000000000001" customHeight="1">
      <c r="E13" s="66" t="s">
        <v>154</v>
      </c>
      <c r="F13" s="56" t="s">
        <v>155</v>
      </c>
      <c r="G13" s="78">
        <f>+IFERROR(IF(COUNT('Shareholding Pattern'!H26),('Shareholding Pattern'!H26),""),"")</f>
        <v>4</v>
      </c>
      <c r="H13" s="78">
        <f>+IFERROR(IF(COUNT('Shareholding Pattern'!I26),('Shareholding Pattern'!I26),""),"")</f>
        <v>16582281</v>
      </c>
      <c r="I13" s="78" t="str">
        <f>+IFERROR(IF(COUNT('Shareholding Pattern'!J26),('Shareholding Pattern'!J26),""),"")</f>
        <v/>
      </c>
      <c r="J13" s="78" t="str">
        <f>+IFERROR(IF(COUNT('Shareholding Pattern'!K26),('Shareholding Pattern'!K26),""),"")</f>
        <v/>
      </c>
      <c r="K13" s="78">
        <f>+IFERROR(IF(COUNT('Shareholding Pattern'!L26),('Shareholding Pattern'!L26),""),"")</f>
        <v>16582281</v>
      </c>
      <c r="L13" s="188">
        <f>+IFERROR(IF(COUNT('Shareholding Pattern'!M26),('Shareholding Pattern'!M26),""),"")</f>
        <v>65.89</v>
      </c>
      <c r="M13" s="79">
        <f>+IFERROR(IF(COUNT('Shareholding Pattern'!N26),('Shareholding Pattern'!N26),""),"")</f>
        <v>16582281</v>
      </c>
      <c r="N13" s="141" t="str">
        <f>+IFERROR(IF(COUNT('Shareholding Pattern'!O26),('Shareholding Pattern'!O26),""),"")</f>
        <v/>
      </c>
      <c r="O13" s="141">
        <f>+IFERROR(IF(COUNT('Shareholding Pattern'!P26),('Shareholding Pattern'!P26),""),"")</f>
        <v>16582281</v>
      </c>
      <c r="P13" s="188">
        <f>+IFERROR(IF(COUNT('Shareholding Pattern'!Q26),('Shareholding Pattern'!Q26),""),"")</f>
        <v>65.89</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65.89</v>
      </c>
      <c r="U13" s="78">
        <f>+IFERROR(IF(COUNT('Shareholding Pattern'!V26),('Shareholding Pattern'!V26),""),"")</f>
        <v>5320000</v>
      </c>
      <c r="V13" s="188">
        <f>+IFERROR(IF(COUNT('Shareholding Pattern'!W26),('Shareholding Pattern'!W26),""),"")</f>
        <v>32.08</v>
      </c>
      <c r="W13" s="78" t="str">
        <f>+IFERROR(IF(COUNT('Shareholding Pattern'!X26),('Shareholding Pattern'!X26),""),"")</f>
        <v/>
      </c>
      <c r="X13" s="188" t="str">
        <f>+IFERROR(IF(COUNT('Shareholding Pattern'!Y26),('Shareholding Pattern'!Y26),""),"")</f>
        <v/>
      </c>
      <c r="Y13" s="78">
        <f>+IFERROR(IF(COUNT('Shareholding Pattern'!Z26),('Shareholding Pattern'!Z26),""),"")</f>
        <v>16582281</v>
      </c>
    </row>
    <row r="14" spans="5:25" ht="20.100000000000001" customHeight="1">
      <c r="E14" s="66" t="s">
        <v>156</v>
      </c>
      <c r="F14" s="54" t="s">
        <v>157</v>
      </c>
      <c r="G14" s="78">
        <f>+IFERROR(IF(COUNT('Shareholding Pattern'!H50),('Shareholding Pattern'!H50),""),"")</f>
        <v>1308</v>
      </c>
      <c r="H14" s="78">
        <f>+IFERROR(IF(COUNT('Shareholding Pattern'!I50),('Shareholding Pattern'!I50),""),"")</f>
        <v>8584659</v>
      </c>
      <c r="I14" s="78" t="str">
        <f>+IFERROR(IF(COUNT('Shareholding Pattern'!J50),('Shareholding Pattern'!J50),""),"")</f>
        <v/>
      </c>
      <c r="J14" s="78" t="str">
        <f>+IFERROR(IF(COUNT('Shareholding Pattern'!K50),('Shareholding Pattern'!K50),""),"")</f>
        <v/>
      </c>
      <c r="K14" s="78">
        <f>+IFERROR(IF(COUNT('Shareholding Pattern'!L50),('Shareholding Pattern'!L50),""),"")</f>
        <v>8584659</v>
      </c>
      <c r="L14" s="188">
        <f>+IFERROR(IF(COUNT('Shareholding Pattern'!M50),('Shareholding Pattern'!M50),""),"")</f>
        <v>34.11</v>
      </c>
      <c r="M14" s="286">
        <f>+IFERROR(IF(COUNT('Shareholding Pattern'!N50),('Shareholding Pattern'!N50),""),"")</f>
        <v>8584659</v>
      </c>
      <c r="N14" s="141" t="str">
        <f>+IFERROR(IF(COUNT('Shareholding Pattern'!O50),('Shareholding Pattern'!O50),""),"")</f>
        <v/>
      </c>
      <c r="O14" s="141">
        <f>+IFERROR(IF(COUNT('Shareholding Pattern'!P50),('Shareholding Pattern'!P50),""),"")</f>
        <v>8584659</v>
      </c>
      <c r="P14" s="188">
        <f>+IFERROR(IF(COUNT('Shareholding Pattern'!Q50),('Shareholding Pattern'!Q50),""),"")</f>
        <v>34.11</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34.11</v>
      </c>
      <c r="U14" s="78" t="str">
        <f>+IFERROR(IF(COUNT('Shareholding Pattern'!V50),('Shareholding Pattern'!V50),""),"")</f>
        <v/>
      </c>
      <c r="V14" s="188" t="str">
        <f>+IFERROR(IF(COUNT('Shareholding Pattern'!W50),('Shareholding Pattern'!W50),""),"")</f>
        <v/>
      </c>
      <c r="W14" s="317"/>
      <c r="X14" s="318"/>
      <c r="Y14" s="78">
        <f>+IFERROR(IF(COUNT('Shareholding Pattern'!Z50),('Shareholding Pattern'!Z50),""),"")</f>
        <v>8549119</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1312</v>
      </c>
      <c r="H18" s="80">
        <f>+IFERROR(IF(COUNT('Shareholding Pattern'!I58),('Shareholding Pattern'!I58),""),"")</f>
        <v>25166940</v>
      </c>
      <c r="I18" s="80" t="str">
        <f>+IFERROR(IF(COUNT('Shareholding Pattern'!J58),('Shareholding Pattern'!J58),""),"")</f>
        <v/>
      </c>
      <c r="J18" s="80" t="str">
        <f>+IFERROR(IF(COUNT('Shareholding Pattern'!K58),('Shareholding Pattern'!K58),""),"")</f>
        <v/>
      </c>
      <c r="K18" s="80">
        <f>+IFERROR(IF(COUNT('Shareholding Pattern'!L58),('Shareholding Pattern'!L58),""),"")</f>
        <v>25166940</v>
      </c>
      <c r="L18" s="293">
        <f>+IFERROR(IF(COUNT('Shareholding Pattern'!M58),('Shareholding Pattern'!M58),""),"")</f>
        <v>100</v>
      </c>
      <c r="M18" s="285">
        <f>+IFERROR(IF(COUNT('Shareholding Pattern'!N58),('Shareholding Pattern'!N58),""),"")</f>
        <v>25166940</v>
      </c>
      <c r="N18" s="372" t="str">
        <f>+IFERROR(IF(COUNT('Shareholding Pattern'!O58),('Shareholding Pattern'!O58),""),"")</f>
        <v/>
      </c>
      <c r="O18" s="372">
        <f>+IFERROR(IF(COUNT('Shareholding Pattern'!P58),('Shareholding Pattern'!P58),""),"")</f>
        <v>25166940</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f>+IFERROR(IF(COUNT('Shareholding Pattern'!V58),('Shareholding Pattern'!V58),""),"")</f>
        <v>5320000</v>
      </c>
      <c r="V18" s="285">
        <f>+IFERROR(IF(COUNT('Shareholding Pattern'!W58),('Shareholding Pattern'!W58),""),"")</f>
        <v>21.14</v>
      </c>
      <c r="W18" s="80" t="str">
        <f>+IFERROR(IF(COUNT('Shareholding Pattern'!X58),('Shareholding Pattern'!X58),""),"")</f>
        <v/>
      </c>
      <c r="X18" s="285" t="str">
        <f>+IFERROR(IF(COUNT('Shareholding Pattern'!Y58),('Shareholding Pattern'!Y58),""),"")</f>
        <v/>
      </c>
      <c r="Y18" s="80">
        <f>+IFERROR(IF(COUNT('Shareholding Pattern'!Z58),('Shareholding Pattern'!Z58),""),"")</f>
        <v>25131400</v>
      </c>
    </row>
    <row r="19" spans="5:25"/>
  </sheetData>
  <sheetProtection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abSelected="1" topLeftCell="D7" zoomScale="90" zoomScaleNormal="90" workbookViewId="0">
      <pane xSplit="2" ySplit="6" topLeftCell="F46" activePane="bottomRight" state="frozen"/>
      <selection activeCell="D7" sqref="D7"/>
      <selection pane="topRight" activeCell="F7" sqref="F7"/>
      <selection pane="bottomLeft" activeCell="D13" sqref="D13"/>
      <selection pane="bottomRight" activeCell="J51" sqref="J51"/>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3" customWidth="1"/>
    <col min="9" max="10" width="16.7109375" style="143" customWidth="1"/>
    <col min="11" max="12" width="16.7109375" customWidth="1"/>
    <col min="13" max="13" width="16.7109375" style="122" customWidth="1"/>
    <col min="14" max="14" width="19.28515625" style="67" customWidth="1"/>
    <col min="15" max="15" width="18.7109375" style="67" customWidth="1"/>
    <col min="16" max="16" width="16.7109375" style="143" customWidth="1"/>
    <col min="17" max="17" width="16.7109375" style="122" customWidth="1"/>
    <col min="18" max="19" width="16.7109375" style="143" customWidth="1"/>
    <col min="20" max="20" width="18" style="143" customWidth="1"/>
    <col min="21" max="21" width="20.140625" style="67" customWidth="1"/>
    <col min="22" max="22" width="16.7109375" style="67" customWidth="1"/>
    <col min="23" max="23" width="12.28515625" style="67" customWidth="1"/>
    <col min="24" max="24" width="16.7109375" style="143" customWidth="1"/>
    <col min="25" max="25" width="15.42578125" style="67" customWidth="1"/>
    <col min="26" max="26" width="18.42578125" style="143" customWidth="1"/>
    <col min="27" max="27" width="2.7109375" customWidth="1"/>
    <col min="28" max="16382" width="5.5703125" hidden="1"/>
    <col min="16383" max="16383" width="2.85546875" hidden="1"/>
    <col min="16384" max="16384" width="5.5703125" hidden="1"/>
  </cols>
  <sheetData>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spans="5:58" ht="15" customHeight="1"/>
    <row r="8" spans="5:58" ht="11.25" customHeight="1"/>
    <row r="9" spans="5:58" ht="18.75" customHeight="1">
      <c r="E9" s="528" t="s">
        <v>133</v>
      </c>
      <c r="F9" s="511" t="s">
        <v>0</v>
      </c>
      <c r="G9" s="512"/>
      <c r="H9" s="499" t="s">
        <v>2</v>
      </c>
      <c r="I9" s="499" t="s">
        <v>3</v>
      </c>
      <c r="J9" s="499" t="s">
        <v>4</v>
      </c>
      <c r="K9" s="517" t="s">
        <v>5</v>
      </c>
      <c r="L9" s="517" t="s">
        <v>6</v>
      </c>
      <c r="M9" s="521" t="s">
        <v>7</v>
      </c>
      <c r="N9" s="518" t="s">
        <v>8</v>
      </c>
      <c r="O9" s="519"/>
      <c r="P9" s="519"/>
      <c r="Q9" s="520"/>
      <c r="R9" s="499" t="s">
        <v>9</v>
      </c>
      <c r="S9" s="500" t="s">
        <v>505</v>
      </c>
      <c r="T9" s="523" t="s">
        <v>134</v>
      </c>
      <c r="U9" s="522" t="s">
        <v>11</v>
      </c>
      <c r="V9" s="517" t="s">
        <v>12</v>
      </c>
      <c r="W9" s="517"/>
      <c r="X9" s="517" t="s">
        <v>13</v>
      </c>
      <c r="Y9" s="517"/>
      <c r="Z9" s="499" t="s">
        <v>14</v>
      </c>
    </row>
    <row r="10" spans="5:58" ht="28.5" customHeight="1">
      <c r="E10" s="529"/>
      <c r="F10" s="513"/>
      <c r="G10" s="514"/>
      <c r="H10" s="499"/>
      <c r="I10" s="499"/>
      <c r="J10" s="499"/>
      <c r="K10" s="517"/>
      <c r="L10" s="517"/>
      <c r="M10" s="521"/>
      <c r="N10" s="518" t="s">
        <v>15</v>
      </c>
      <c r="O10" s="519"/>
      <c r="P10" s="520"/>
      <c r="Q10" s="521" t="s">
        <v>16</v>
      </c>
      <c r="R10" s="499"/>
      <c r="S10" s="501"/>
      <c r="T10" s="499"/>
      <c r="U10" s="522"/>
      <c r="V10" s="517"/>
      <c r="W10" s="517"/>
      <c r="X10" s="517"/>
      <c r="Y10" s="517"/>
      <c r="Z10" s="499"/>
    </row>
    <row r="11" spans="5:58" ht="113.25" customHeight="1">
      <c r="E11" s="530"/>
      <c r="F11" s="515"/>
      <c r="G11" s="516"/>
      <c r="H11" s="499"/>
      <c r="I11" s="499"/>
      <c r="J11" s="499"/>
      <c r="K11" s="517"/>
      <c r="L11" s="517"/>
      <c r="M11" s="521"/>
      <c r="N11" s="139" t="s">
        <v>17</v>
      </c>
      <c r="O11" s="139" t="s">
        <v>18</v>
      </c>
      <c r="P11" s="144" t="s">
        <v>19</v>
      </c>
      <c r="Q11" s="521"/>
      <c r="R11" s="499"/>
      <c r="S11" s="502"/>
      <c r="T11" s="499"/>
      <c r="U11" s="522"/>
      <c r="V11" s="139" t="s">
        <v>20</v>
      </c>
      <c r="W11" s="68" t="s">
        <v>21</v>
      </c>
      <c r="X11" s="144" t="s">
        <v>20</v>
      </c>
      <c r="Y11" s="68" t="s">
        <v>21</v>
      </c>
      <c r="Z11" s="499"/>
    </row>
    <row r="12" spans="5:58" ht="18.75" customHeight="1">
      <c r="E12" s="119" t="s">
        <v>22</v>
      </c>
      <c r="F12" s="527" t="s">
        <v>23</v>
      </c>
      <c r="G12" s="527"/>
      <c r="H12" s="527"/>
      <c r="I12" s="527"/>
      <c r="J12" s="527"/>
      <c r="K12" s="527"/>
      <c r="L12" s="527"/>
      <c r="M12" s="527"/>
      <c r="N12" s="527"/>
      <c r="O12" s="527"/>
      <c r="P12" s="527"/>
      <c r="Q12" s="527"/>
      <c r="R12" s="527"/>
      <c r="S12" s="527"/>
      <c r="T12" s="527"/>
      <c r="U12" s="527"/>
      <c r="V12" s="527"/>
      <c r="W12" s="527"/>
      <c r="X12" s="527"/>
      <c r="Y12" s="527"/>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f>IFERROR(IF(COUNT(IndHUF!$AD$13),IF(IndHUF!$AD$13=0,"0",IndHUF!$AD$13),""),"")</f>
        <v>3</v>
      </c>
      <c r="I14" s="353">
        <f>+IF(COUNT(IndHUF!H19),IndHUF!H19,"")</f>
        <v>5550000</v>
      </c>
      <c r="J14" s="353" t="str">
        <f>+IF(COUNT(IndHUF!I19),IndHUF!I19,"")</f>
        <v/>
      </c>
      <c r="K14" s="132" t="str">
        <f>+IF(COUNT(IndHUF!J19),IndHUF!J19,"")</f>
        <v/>
      </c>
      <c r="L14" s="132">
        <f>+IF(COUNT(IndHUF!K19),IndHUF!K19,"")</f>
        <v>5550000</v>
      </c>
      <c r="M14" s="172">
        <f>+IFERROR(IF(COUNT(L14),ROUND(L14/'Shareholding Pattern'!$L$57*100,2),""),0)</f>
        <v>22.05</v>
      </c>
      <c r="N14" s="189">
        <f>+IF(COUNT(+IndHUF!M19),SUM(+IndHUF!M19),"")</f>
        <v>5550000</v>
      </c>
      <c r="O14" s="189" t="str">
        <f>+IF(COUNT(+IndHUF!N19),SUM(+IndHUF!N19),"")</f>
        <v/>
      </c>
      <c r="P14" s="353">
        <f>+IF(COUNT(IndHUF!O19),IndHUF!O19,"")</f>
        <v>5550000</v>
      </c>
      <c r="Q14" s="172">
        <f>+IF(COUNT(IndHUF!P19),IndHUF!P19,"")</f>
        <v>22.05</v>
      </c>
      <c r="R14" s="353" t="str">
        <f>+IF(COUNT(IndHUF!Q19),IndHUF!Q19,"")</f>
        <v/>
      </c>
      <c r="S14" s="353" t="str">
        <f>+IF(COUNT(IndHUF!R19),IndHUF!R19,"")</f>
        <v/>
      </c>
      <c r="T14" s="353" t="str">
        <f>+IF(COUNT(IndHUF!S19),IndHUF!S19,"")</f>
        <v/>
      </c>
      <c r="U14" s="133">
        <f>+IFERROR(IF(COUNT(L14,T14),ROUND(SUM(L14,T14)/SUM('Shareholding Pattern'!$L$57,'Shareholding Pattern'!$T$57)*100,2),""),0)</f>
        <v>22.05</v>
      </c>
      <c r="V14" s="210">
        <f>+IF(COUNT(IndHUF!U19),IndHUF!U19,"")</f>
        <v>4800000</v>
      </c>
      <c r="W14" s="185">
        <f>+IFERROR(IF(COUNT(V14),ROUND(SUM(V14)/SUM(L14)*100,2),""),0)</f>
        <v>86.49</v>
      </c>
      <c r="X14" s="210" t="str">
        <f>+IF(COUNT(IndHUF!W19),IndHUF!W19,"")</f>
        <v/>
      </c>
      <c r="Y14" s="133" t="str">
        <f>+IFERROR(IF(COUNT(X14),ROUND(SUM(X14)/SUM(L14)*100,2),""),0)</f>
        <v/>
      </c>
      <c r="Z14" s="353">
        <f>+IF(COUNT(IndHUF!Y19),IndHUF!Y19,"")</f>
        <v>5550000</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00000000000001" customHeight="1">
      <c r="E17" s="112" t="s">
        <v>32</v>
      </c>
      <c r="F17" s="244" t="s">
        <v>33</v>
      </c>
      <c r="H17" s="191" t="str">
        <f>IFERROR(IF(COUNT(OtherIND!$AG$13),IF(OtherIND!$AG$13=0,"0",OtherIND!$AG$13),""),"")</f>
        <v/>
      </c>
      <c r="I17" s="354" t="str">
        <f>IFERROR(IF(COUNT(OtherIND!J16),(OtherIND!J16),""),"")</f>
        <v/>
      </c>
      <c r="J17" s="354" t="str">
        <f>IFERROR(IF(COUNT(OtherIND!K16),(OtherIND!K16),""),"")</f>
        <v/>
      </c>
      <c r="K17" s="134" t="str">
        <f>IFERROR(IF(COUNT(OtherIND!L16),(OtherIND!L16),""),"")</f>
        <v/>
      </c>
      <c r="L17" s="134" t="str">
        <f>IFERROR(IF(COUNT(OtherIND!M16),(OtherIND!M16),""),"")</f>
        <v/>
      </c>
      <c r="M17" s="214" t="str">
        <f>+IFERROR(IF(COUNT(L17),ROUND(L17/'Shareholding Pattern'!$L$57*100,2),""),0)</f>
        <v/>
      </c>
      <c r="N17" s="287" t="str">
        <f>IFERROR(IF(COUNT(OtherIND!O16),(OtherIND!O16),""),"")</f>
        <v/>
      </c>
      <c r="O17" s="189" t="str">
        <f>IFERROR(IF(COUNT(OtherIND!P16),(OtherIND!P16),""),"")</f>
        <v/>
      </c>
      <c r="P17" s="354" t="str">
        <f>IFERROR(IF(COUNT(OtherIND!Q16),(OtherIND!Q16),""),"")</f>
        <v/>
      </c>
      <c r="Q17" s="214" t="str">
        <f>IFERROR(IF(COUNT(OtherIND!R16),(OtherIND!R16),""),0)</f>
        <v/>
      </c>
      <c r="R17" s="354" t="str">
        <f>IFERROR(IF(COUNT(OtherIND!S16),(OtherIND!S16),""),"")</f>
        <v/>
      </c>
      <c r="S17" s="354" t="str">
        <f>IFERROR(IF(COUNT(OtherIND!T16),(OtherIND!T16),""),"")</f>
        <v/>
      </c>
      <c r="T17" s="354" t="str">
        <f>IFERROR(IF(COUNT(OtherIND!U16),(OtherIND!U16),""),"")</f>
        <v/>
      </c>
      <c r="U17" s="135" t="str">
        <f>+IFERROR(IF(COUNT(L17,T17),ROUND(SUM(L17,T17)/SUM('Shareholding Pattern'!$L$57,'Shareholding Pattern'!$T$57)*100,2),""),0)</f>
        <v/>
      </c>
      <c r="V17" s="210" t="str">
        <f>IFERROR(IF(COUNT(OtherIND!W16),(OtherIND!W16),""),"")</f>
        <v/>
      </c>
      <c r="W17" s="233" t="str">
        <f t="shared" si="0"/>
        <v/>
      </c>
      <c r="X17" s="210" t="str">
        <f>IFERROR(IF(COUNT(OtherIND!Y16),(OtherIND!Y16),""),"")</f>
        <v/>
      </c>
      <c r="Y17" s="135" t="str">
        <f t="shared" si="1"/>
        <v/>
      </c>
      <c r="Z17" s="354" t="str">
        <f>IFERROR(IF(COUNT(OtherIND!AA16),(OtherIND!AA16),""),"")</f>
        <v/>
      </c>
      <c r="AA17" s="101"/>
      <c r="AR17" t="s">
        <v>187</v>
      </c>
      <c r="AX17" t="s">
        <v>332</v>
      </c>
      <c r="AZ17" t="s">
        <v>390</v>
      </c>
      <c r="BF17" t="s">
        <v>369</v>
      </c>
    </row>
    <row r="18" spans="5:58" ht="20.100000000000001" customHeight="1">
      <c r="E18" s="485" t="s">
        <v>35</v>
      </c>
      <c r="F18" s="485"/>
      <c r="G18" s="485"/>
      <c r="H18" s="64">
        <f>+IFERROR(IF(COUNT(H14:H17),ROUND(SUM(H14:H17),0),""),"")</f>
        <v>3</v>
      </c>
      <c r="I18" s="64">
        <f t="shared" ref="I18:Z18" si="2">+IFERROR(IF(COUNT(I14:I17),ROUND(SUM(I14:I17),0),""),"")</f>
        <v>5550000</v>
      </c>
      <c r="J18" s="64" t="str">
        <f t="shared" si="2"/>
        <v/>
      </c>
      <c r="K18" s="4" t="str">
        <f t="shared" si="2"/>
        <v/>
      </c>
      <c r="L18" s="64">
        <f t="shared" si="2"/>
        <v>5550000</v>
      </c>
      <c r="M18" s="174">
        <f>+IFERROR(IF(COUNT(L18),ROUND(L18/'Shareholding Pattern'!$L$57*100,2),""),0)</f>
        <v>22.05</v>
      </c>
      <c r="N18" s="141">
        <f t="shared" si="2"/>
        <v>5550000</v>
      </c>
      <c r="O18" s="141" t="str">
        <f t="shared" si="2"/>
        <v/>
      </c>
      <c r="P18" s="64">
        <f t="shared" si="2"/>
        <v>5550000</v>
      </c>
      <c r="Q18" s="182">
        <f>IFERROR(IF(COUNT(P18),ROUND(P18/$P$58*100,2),""),0)</f>
        <v>22.05</v>
      </c>
      <c r="R18" s="64" t="str">
        <f t="shared" si="2"/>
        <v/>
      </c>
      <c r="S18" s="64" t="str">
        <f t="shared" si="2"/>
        <v/>
      </c>
      <c r="T18" s="64" t="str">
        <f t="shared" si="2"/>
        <v/>
      </c>
      <c r="U18" s="136">
        <f>+IFERROR(IF(COUNT(L18,T18),ROUND(SUM(L18,T18)/SUM('Shareholding Pattern'!$L$57,'Shareholding Pattern'!$T$57)*100,2),""),0)</f>
        <v>22.05</v>
      </c>
      <c r="V18" s="64">
        <f t="shared" si="2"/>
        <v>4800000</v>
      </c>
      <c r="W18" s="186">
        <f>+IFERROR(IF(COUNT(V18),ROUND(SUM(V18)/SUM(L18)*100,2),""),0)</f>
        <v>86.49</v>
      </c>
      <c r="X18" s="64" t="str">
        <f t="shared" si="2"/>
        <v/>
      </c>
      <c r="Y18" s="137" t="str">
        <f>+IFERROR(IF(COUNT(X18),ROUND(SUM(X18)/SUM(L18)*100,2),""),0)</f>
        <v/>
      </c>
      <c r="Z18" s="64">
        <f t="shared" si="2"/>
        <v>5550000</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f>IFERROR(IF(COUNT(Individuals!$AD$13),IF(Individuals!$AD$13=0,"0",Individuals!$AD$13),""),"")</f>
        <v>1</v>
      </c>
      <c r="I20" s="190">
        <f>IFERROR(IF(COUNT(Individuals!H17),(Individuals!H17),""),"")</f>
        <v>11032281</v>
      </c>
      <c r="J20" s="190" t="str">
        <f>IFERROR(IF(COUNT(Individuals!I17),(Individuals!I17),""),"")</f>
        <v/>
      </c>
      <c r="K20" s="114" t="str">
        <f>IFERROR(IF(COUNT(Individuals!J17),(Individuals!J17),""),"")</f>
        <v/>
      </c>
      <c r="L20" s="190">
        <f>IFERROR(IF(COUNT(Individuals!K17),(Individuals!K17),""),"")</f>
        <v>11032281</v>
      </c>
      <c r="M20" s="173">
        <f>+IFERROR(IF(COUNT(L20),ROUND(L20/'Shareholding Pattern'!$L$57*100,2),""),0)</f>
        <v>43.84</v>
      </c>
      <c r="N20" s="287">
        <f>IFERROR(IF(COUNT(Individuals!M17),(Individuals!M17),""),"")</f>
        <v>11032281</v>
      </c>
      <c r="O20" s="189" t="str">
        <f>IFERROR(IF(COUNT(Individuals!N17),(Individuals!N17),""),"")</f>
        <v/>
      </c>
      <c r="P20" s="190">
        <f>IFERROR(IF(COUNT(Individuals!O17),(Individuals!O17),""),"")</f>
        <v>11032281</v>
      </c>
      <c r="Q20" s="184">
        <f>IFERROR(IF(COUNT(Individuals!P17),(Individuals!P17),""),0)</f>
        <v>43.84</v>
      </c>
      <c r="R20" s="190" t="str">
        <f>IFERROR(IF(COUNT(Individuals!Q17),(Individuals!Q17),""),"")</f>
        <v/>
      </c>
      <c r="S20" s="190" t="str">
        <f>IFERROR(IF(COUNT(Individuals!R17),(Individuals!R17),""),"")</f>
        <v/>
      </c>
      <c r="T20" s="190" t="str">
        <f>IFERROR(IF(COUNT(Individuals!S17),(Individuals!S17),""),"")</f>
        <v/>
      </c>
      <c r="U20" s="138">
        <f>+IFERROR(IF(COUNT(L20,T20),ROUND(SUM(L20,T20)/SUM('Shareholding Pattern'!$L$57,'Shareholding Pattern'!$T$57)*100,2),""),0)</f>
        <v>43.84</v>
      </c>
      <c r="V20" s="210">
        <f>IFERROR(IF(COUNT(Individuals!U17),(Individuals!U17),""),"")</f>
        <v>520000</v>
      </c>
      <c r="W20" s="262">
        <f t="shared" ref="W20:W25" si="3">+IFERROR(IF(COUNT(V20),ROUND(SUM(V20)/SUM(L20)*100,2),""),0)</f>
        <v>4.71</v>
      </c>
      <c r="X20" s="210" t="str">
        <f>IFERROR(IF(COUNT(Individuals!W17),(Individuals!W17),""),"")</f>
        <v/>
      </c>
      <c r="Y20" s="138" t="str">
        <f t="shared" ref="Y20:Y26" si="4">+IFERROR(IF(COUNT(X20),ROUND(SUM(X20)/SUM(L20)*100,2),""),0)</f>
        <v/>
      </c>
      <c r="Z20" s="190">
        <f>IFERROR(IF(COUNT(Individuals!Y17),(Individuals!Y17),""),"")</f>
        <v>11032281</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00000000000001" customHeight="1">
      <c r="E25" s="485" t="s">
        <v>43</v>
      </c>
      <c r="F25" s="485"/>
      <c r="G25" s="485"/>
      <c r="H25" s="159">
        <f>+IFERROR(IF(COUNT(H20:H24),ROUND(SUM(H20:H24),0),""),"")</f>
        <v>1</v>
      </c>
      <c r="I25" s="159">
        <f t="shared" ref="I25:Z25" si="5">+IFERROR(IF(COUNT(I20:I24),ROUND(SUM(I20:I24),0),""),"")</f>
        <v>11032281</v>
      </c>
      <c r="J25" s="159" t="str">
        <f t="shared" si="5"/>
        <v/>
      </c>
      <c r="K25" s="157" t="str">
        <f t="shared" si="5"/>
        <v/>
      </c>
      <c r="L25" s="159">
        <f t="shared" si="5"/>
        <v>11032281</v>
      </c>
      <c r="M25" s="174">
        <f>+IFERROR(IF(COUNT(L25),ROUND(L25/'Shareholding Pattern'!$L$57*100,2),""),0)</f>
        <v>43.84</v>
      </c>
      <c r="N25" s="158">
        <f t="shared" si="5"/>
        <v>11032281</v>
      </c>
      <c r="O25" s="158" t="str">
        <f t="shared" si="5"/>
        <v/>
      </c>
      <c r="P25" s="159">
        <f t="shared" si="5"/>
        <v>11032281</v>
      </c>
      <c r="Q25" s="182">
        <f>IFERROR(IF(COUNT(P25),ROUND(P25/$P$58*100,2),""),0)</f>
        <v>43.84</v>
      </c>
      <c r="R25" s="355" t="str">
        <f t="shared" si="5"/>
        <v/>
      </c>
      <c r="S25" s="355" t="str">
        <f t="shared" si="5"/>
        <v/>
      </c>
      <c r="T25" s="159" t="str">
        <f t="shared" si="5"/>
        <v/>
      </c>
      <c r="U25" s="136">
        <f>+IFERROR(IF(COUNT(L25,T25),ROUND(SUM(L25,T25)/SUM('Shareholding Pattern'!$L$57,'Shareholding Pattern'!$T$57)*100,2),""),0)</f>
        <v>43.84</v>
      </c>
      <c r="V25" s="159">
        <f t="shared" si="5"/>
        <v>520000</v>
      </c>
      <c r="W25" s="186">
        <f t="shared" si="3"/>
        <v>4.71</v>
      </c>
      <c r="X25" s="64" t="str">
        <f t="shared" si="5"/>
        <v/>
      </c>
      <c r="Y25" s="137" t="str">
        <f t="shared" si="4"/>
        <v/>
      </c>
      <c r="Z25" s="159">
        <f t="shared" si="5"/>
        <v>11032281</v>
      </c>
      <c r="AR25" t="s">
        <v>194</v>
      </c>
      <c r="AX25" t="s">
        <v>220</v>
      </c>
      <c r="AZ25" t="s">
        <v>235</v>
      </c>
      <c r="BF25" t="s">
        <v>358</v>
      </c>
    </row>
    <row r="26" spans="5:58" ht="36.75" customHeight="1">
      <c r="E26" s="484" t="s">
        <v>105</v>
      </c>
      <c r="F26" s="484"/>
      <c r="G26" s="484"/>
      <c r="H26" s="159">
        <f t="shared" ref="H26:Z26" si="6">+IFERROR(IF(COUNT(H18,H25),ROUND(SUM(H18,H25),0),""),"")</f>
        <v>4</v>
      </c>
      <c r="I26" s="159">
        <f t="shared" si="6"/>
        <v>16582281</v>
      </c>
      <c r="J26" s="159" t="str">
        <f t="shared" si="6"/>
        <v/>
      </c>
      <c r="K26" s="157" t="str">
        <f t="shared" si="6"/>
        <v/>
      </c>
      <c r="L26" s="159">
        <f t="shared" si="6"/>
        <v>16582281</v>
      </c>
      <c r="M26" s="174">
        <f>+IFERROR(IF(COUNT(L26),ROUND(L26/'Shareholding Pattern'!$L$57*100,2),""),0)</f>
        <v>65.89</v>
      </c>
      <c r="N26" s="158">
        <f t="shared" si="6"/>
        <v>16582281</v>
      </c>
      <c r="O26" s="158" t="str">
        <f t="shared" si="6"/>
        <v/>
      </c>
      <c r="P26" s="159">
        <f t="shared" si="6"/>
        <v>16582281</v>
      </c>
      <c r="Q26" s="182">
        <f>IFERROR(IF(COUNT(P26),ROUND(P26/$P$58*100,2),""),0)</f>
        <v>65.89</v>
      </c>
      <c r="R26" s="355" t="str">
        <f t="shared" si="6"/>
        <v/>
      </c>
      <c r="S26" s="355" t="str">
        <f t="shared" si="6"/>
        <v/>
      </c>
      <c r="T26" s="159" t="str">
        <f t="shared" si="6"/>
        <v/>
      </c>
      <c r="U26" s="136">
        <f>+IFERROR(IF(COUNT(L26,T26),ROUND(SUM(L26,T26)/SUM('Shareholding Pattern'!$L$57,'Shareholding Pattern'!$T$57)*100,2),""),0)</f>
        <v>65.89</v>
      </c>
      <c r="V26" s="159">
        <f t="shared" si="6"/>
        <v>5320000</v>
      </c>
      <c r="W26" s="186">
        <f>+IFERROR(IF(COUNT(V26),ROUND(SUM(V26)/SUM(L26)*100,2),""),0)</f>
        <v>32.08</v>
      </c>
      <c r="X26" s="159" t="str">
        <f t="shared" si="6"/>
        <v/>
      </c>
      <c r="Y26" s="137" t="str">
        <f t="shared" si="4"/>
        <v/>
      </c>
      <c r="Z26" s="159">
        <f t="shared" si="6"/>
        <v>16582281</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03" t="s">
        <v>40</v>
      </c>
      <c r="G29" s="504"/>
      <c r="H29" s="504"/>
      <c r="I29" s="504"/>
      <c r="J29" s="504"/>
      <c r="K29" s="504"/>
      <c r="L29" s="504"/>
      <c r="M29" s="504"/>
      <c r="N29" s="504"/>
      <c r="O29" s="504"/>
      <c r="P29" s="504"/>
      <c r="Q29" s="504"/>
      <c r="R29" s="504"/>
      <c r="S29" s="504"/>
      <c r="T29" s="504"/>
      <c r="U29" s="504"/>
      <c r="V29" s="504"/>
      <c r="W29" s="504"/>
      <c r="X29" s="504"/>
      <c r="Y29" s="504"/>
      <c r="Z29" s="504"/>
      <c r="AX29" t="s">
        <v>341</v>
      </c>
      <c r="AZ29" t="s">
        <v>239</v>
      </c>
      <c r="BF29" t="s">
        <v>362</v>
      </c>
    </row>
    <row r="30" spans="5:58" ht="20.100000000000001" customHeight="1">
      <c r="E30" s="109" t="s">
        <v>26</v>
      </c>
      <c r="F30" s="253" t="s">
        <v>46</v>
      </c>
      <c r="H30" s="295"/>
      <c r="I30" s="295"/>
      <c r="J30" s="295"/>
      <c r="K30" s="131"/>
      <c r="L30" s="215" t="str">
        <f>+IFERROR(IF(COUNT(I30:K30),ROUND(SUM(I30:K30),0),""),"")</f>
        <v/>
      </c>
      <c r="M30" s="216" t="str">
        <f>+IFERROR(IF(COUNT(L30),ROUND(L30/'Shareholding Pattern'!$L$57*100,2),""),"")</f>
        <v/>
      </c>
      <c r="N30" s="323" t="str">
        <f t="shared" ref="N30" si="7">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ref="W30:W41" si="8">+IFERROR(IF(COUNT(V30),ROUND(SUM(V30)/SUM(L30)*100,2),""),0)</f>
        <v/>
      </c>
      <c r="X30" s="488"/>
      <c r="Y30" s="489"/>
      <c r="Z30" s="295"/>
      <c r="AR30" t="s">
        <v>310</v>
      </c>
      <c r="AX30" t="s">
        <v>342</v>
      </c>
      <c r="AZ30" t="s">
        <v>240</v>
      </c>
      <c r="BF30" t="s">
        <v>363</v>
      </c>
    </row>
    <row r="31" spans="5:58" ht="20.100000000000001"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490"/>
      <c r="Y31" s="491"/>
      <c r="Z31" s="295"/>
      <c r="AR31" t="s">
        <v>196</v>
      </c>
      <c r="AX31" t="s">
        <v>343</v>
      </c>
      <c r="AZ31" t="s">
        <v>241</v>
      </c>
      <c r="BF31" t="s">
        <v>374</v>
      </c>
    </row>
    <row r="32" spans="5:58" ht="20.100000000000001"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490"/>
      <c r="Y32" s="491"/>
      <c r="Z32" s="295"/>
      <c r="AR32" t="s">
        <v>197</v>
      </c>
      <c r="AX32" t="s">
        <v>221</v>
      </c>
      <c r="AZ32" t="s">
        <v>242</v>
      </c>
      <c r="BF32" t="s">
        <v>364</v>
      </c>
    </row>
    <row r="33" spans="5:58" ht="20.1000000000000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490"/>
      <c r="Y33" s="491"/>
      <c r="Z33" s="295"/>
      <c r="AR33" t="s">
        <v>198</v>
      </c>
      <c r="AX33" t="s">
        <v>222</v>
      </c>
      <c r="AZ33" t="s">
        <v>243</v>
      </c>
      <c r="BF33" t="s">
        <v>365</v>
      </c>
    </row>
    <row r="34" spans="5:58" ht="20.1000000000000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490"/>
      <c r="Y34" s="491"/>
      <c r="Z34" s="295"/>
      <c r="AR34" t="s">
        <v>199</v>
      </c>
      <c r="AX34" t="s">
        <v>223</v>
      </c>
      <c r="AZ34" t="s">
        <v>244</v>
      </c>
      <c r="BF34" t="s">
        <v>366</v>
      </c>
    </row>
    <row r="35" spans="5:58" ht="20.1000000000000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490"/>
      <c r="Y35" s="491"/>
      <c r="Z35" s="295"/>
      <c r="AR35" t="s">
        <v>200</v>
      </c>
      <c r="AX35" t="s">
        <v>224</v>
      </c>
      <c r="AZ35" t="s">
        <v>389</v>
      </c>
      <c r="BF35" t="s">
        <v>367</v>
      </c>
    </row>
    <row r="36" spans="5:58" ht="20.1000000000000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490"/>
      <c r="Y36" s="491"/>
      <c r="Z36" s="295"/>
      <c r="AR36" t="s">
        <v>201</v>
      </c>
      <c r="AX36" t="s">
        <v>344</v>
      </c>
      <c r="AZ36" t="s">
        <v>245</v>
      </c>
      <c r="BF36" t="s">
        <v>368</v>
      </c>
    </row>
    <row r="37" spans="5:58" ht="20.1000000000000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490"/>
      <c r="Y37" s="491"/>
      <c r="Z37" s="295"/>
      <c r="AR37" t="s">
        <v>202</v>
      </c>
      <c r="AX37" t="s">
        <v>225</v>
      </c>
      <c r="AZ37" t="s">
        <v>246</v>
      </c>
      <c r="BF37" t="s">
        <v>376</v>
      </c>
    </row>
    <row r="38" spans="5:58" ht="20.1000000000000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490"/>
      <c r="Y38" s="491"/>
      <c r="Z38" s="295"/>
      <c r="AR38" t="s">
        <v>203</v>
      </c>
      <c r="AX38" t="s">
        <v>345</v>
      </c>
      <c r="AZ38" t="s">
        <v>247</v>
      </c>
      <c r="BF38" t="s">
        <v>377</v>
      </c>
    </row>
    <row r="39" spans="5:58" ht="20.100000000000001" customHeight="1">
      <c r="E39" s="485" t="s">
        <v>57</v>
      </c>
      <c r="F39" s="485"/>
      <c r="G39" s="485"/>
      <c r="H39" s="64" t="str">
        <f t="shared" ref="H39:Z39" si="13">+IFERROR(IF(COUNT(H30:H38),ROUND(SUM(H30:H38),0),""),"")</f>
        <v/>
      </c>
      <c r="I39" s="64" t="str">
        <f t="shared" si="13"/>
        <v/>
      </c>
      <c r="J39" s="64" t="str">
        <f t="shared" si="13"/>
        <v/>
      </c>
      <c r="K39" s="64" t="str">
        <f t="shared" si="13"/>
        <v/>
      </c>
      <c r="L39" s="64" t="str">
        <f t="shared" si="9"/>
        <v/>
      </c>
      <c r="M39" s="175" t="str">
        <f>+IFERROR(IF(COUNT(L39),ROUND(L39/'Shareholding Pattern'!$L$57*100,2),""),"")</f>
        <v/>
      </c>
      <c r="N39" s="175" t="str">
        <f t="shared" si="13"/>
        <v/>
      </c>
      <c r="O39" s="175" t="str">
        <f t="shared" si="13"/>
        <v/>
      </c>
      <c r="P39" s="64" t="str">
        <f t="shared" si="13"/>
        <v/>
      </c>
      <c r="Q39" s="182" t="str">
        <f>+IFERROR(IF(COUNT(P39),ROUND(P39/'Shareholding Pattern'!$P$58*100,2),""),"")</f>
        <v/>
      </c>
      <c r="R39" s="64" t="str">
        <f t="shared" si="13"/>
        <v/>
      </c>
      <c r="S39" s="64" t="str">
        <f t="shared" si="13"/>
        <v/>
      </c>
      <c r="T39" s="64" t="str">
        <f t="shared" si="13"/>
        <v/>
      </c>
      <c r="U39" s="160" t="str">
        <f>+IFERROR(IF(COUNT(L39,T39),ROUND(SUM(L39,T39)/SUM('Shareholding Pattern'!$L$57,'Shareholding Pattern'!$T$57)*100,2),""),"")</f>
        <v/>
      </c>
      <c r="V39" s="64" t="str">
        <f t="shared" si="13"/>
        <v/>
      </c>
      <c r="W39" s="187" t="str">
        <f t="shared" si="8"/>
        <v/>
      </c>
      <c r="X39" s="490"/>
      <c r="Y39" s="491"/>
      <c r="Z39" s="64" t="str">
        <f t="shared" si="13"/>
        <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490"/>
      <c r="Y40" s="491"/>
      <c r="Z40" s="295"/>
      <c r="AR40" t="s">
        <v>205</v>
      </c>
      <c r="AX40" t="s">
        <v>226</v>
      </c>
      <c r="AZ40" t="s">
        <v>248</v>
      </c>
      <c r="BF40" t="s">
        <v>382</v>
      </c>
    </row>
    <row r="41" spans="5:58" ht="20.100000000000001" customHeight="1">
      <c r="E41" s="485" t="s">
        <v>62</v>
      </c>
      <c r="F41" s="485"/>
      <c r="G41" s="485"/>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490"/>
      <c r="Y41" s="491"/>
      <c r="Z41" s="53" t="str">
        <f t="shared" ref="Z41" si="17">+IF(COUNT(Z40),SUM(Z40),"")</f>
        <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490"/>
      <c r="Y42" s="491"/>
      <c r="Z42" s="367"/>
    </row>
    <row r="43" spans="5:58" ht="51.75" customHeight="1">
      <c r="E43" s="148" t="s">
        <v>76</v>
      </c>
      <c r="F43" s="248" t="s">
        <v>65</v>
      </c>
      <c r="H43" s="295">
        <v>1228</v>
      </c>
      <c r="I43" s="295">
        <v>637509</v>
      </c>
      <c r="J43" s="295"/>
      <c r="K43" s="295"/>
      <c r="L43" s="225">
        <f>+IFERROR(IF(COUNT(I43:K43),ROUND(SUM(I43:K43),0),""),"")</f>
        <v>637509</v>
      </c>
      <c r="M43" s="226">
        <f>+IFERROR(IF(COUNT(L43),ROUND(L43/'Shareholding Pattern'!$L$57*100,2),""),"")</f>
        <v>2.5299999999999998</v>
      </c>
      <c r="N43" s="295">
        <v>637509</v>
      </c>
      <c r="O43" s="295"/>
      <c r="P43" s="225">
        <f t="shared" ref="P43" si="18">+IFERROR(IF(COUNT(N43:O43),ROUND(SUM(N43:O43),0),""),"")</f>
        <v>637509</v>
      </c>
      <c r="Q43" s="179">
        <f>+IFERROR(IF(COUNT(P43),ROUND(P43/'Shareholding Pattern'!$P$58*100,2),""),"")</f>
        <v>2.5299999999999998</v>
      </c>
      <c r="R43" s="295"/>
      <c r="S43" s="295"/>
      <c r="T43" s="225" t="str">
        <f>+IFERROR(IF(COUNT(R43:S43),ROUND(SUM(R43:S43),0),""),"")</f>
        <v/>
      </c>
      <c r="U43" s="228">
        <f>+IFERROR(IF(COUNT(L43,T43),ROUND(SUM(L43,T43)/SUM('Shareholding Pattern'!$L$57,'Shareholding Pattern'!$T$57)*100,2),""),"")</f>
        <v>2.5299999999999998</v>
      </c>
      <c r="V43" s="295"/>
      <c r="W43" s="185" t="str">
        <f t="shared" ref="W43:W50" si="19">+IFERROR(IF(COUNT(V43),ROUND(SUM(V43)/SUM(L43)*100,2),""),0)</f>
        <v/>
      </c>
      <c r="X43" s="490"/>
      <c r="Y43" s="491"/>
      <c r="Z43" s="295">
        <v>603109</v>
      </c>
      <c r="AR43" t="s">
        <v>206</v>
      </c>
    </row>
    <row r="44" spans="5:58" ht="43.5" customHeight="1">
      <c r="E44" s="148" t="s">
        <v>77</v>
      </c>
      <c r="F44" s="249" t="s">
        <v>66</v>
      </c>
      <c r="H44" s="295">
        <v>59</v>
      </c>
      <c r="I44" s="295">
        <v>7850407</v>
      </c>
      <c r="J44" s="295"/>
      <c r="K44" s="295"/>
      <c r="L44" s="225">
        <f t="shared" ref="L44:L50" si="20">+IFERROR(IF(COUNT(I44:K44),ROUND(SUM(I44:K44),0),""),"")</f>
        <v>7850407</v>
      </c>
      <c r="M44" s="226">
        <f>+IFERROR(IF(COUNT(L44),ROUND(L44/'Shareholding Pattern'!$L$57*100,2),""),"")</f>
        <v>31.19</v>
      </c>
      <c r="N44" s="295">
        <v>7850407</v>
      </c>
      <c r="O44" s="295"/>
      <c r="P44" s="225">
        <f t="shared" ref="P44:P48" si="21">+IFERROR(IF(COUNT(N44:O44),ROUND(SUM(N44:O44),0),""),"")</f>
        <v>7850407</v>
      </c>
      <c r="Q44" s="179">
        <f>+IFERROR(IF(COUNT(P44),ROUND(P44/'Shareholding Pattern'!$P$58*100,2),""),"")</f>
        <v>31.19</v>
      </c>
      <c r="R44" s="295"/>
      <c r="S44" s="295"/>
      <c r="T44" s="225" t="str">
        <f t="shared" ref="T44:T50" si="22">+IFERROR(IF(COUNT(R44:S44),ROUND(SUM(R44:S44),0),""),"")</f>
        <v/>
      </c>
      <c r="U44" s="228">
        <f>+IFERROR(IF(COUNT(L44,T44),ROUND(SUM(L44,T44)/SUM('Shareholding Pattern'!$L$57,'Shareholding Pattern'!$T$57)*100,2),""),"")</f>
        <v>31.19</v>
      </c>
      <c r="V44" s="295"/>
      <c r="W44" s="185" t="str">
        <f t="shared" si="19"/>
        <v/>
      </c>
      <c r="X44" s="490"/>
      <c r="Y44" s="491"/>
      <c r="Z44" s="295">
        <v>7850407</v>
      </c>
      <c r="AR44" t="s">
        <v>207</v>
      </c>
    </row>
    <row r="45" spans="5:58" ht="20.1000000000000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490"/>
      <c r="Y45" s="491"/>
      <c r="Z45" s="295"/>
      <c r="AR45" t="s">
        <v>208</v>
      </c>
    </row>
    <row r="46" spans="5:58" ht="20.1000000000000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490"/>
      <c r="Y46" s="491"/>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490"/>
      <c r="Y47" s="491"/>
      <c r="Z47" s="295"/>
      <c r="AR47" t="s">
        <v>210</v>
      </c>
    </row>
    <row r="48" spans="5:58" ht="20.100000000000001" customHeight="1">
      <c r="E48" s="166" t="s">
        <v>42</v>
      </c>
      <c r="F48" s="252" t="s">
        <v>33</v>
      </c>
      <c r="H48" s="295">
        <v>21</v>
      </c>
      <c r="I48" s="295">
        <v>96743</v>
      </c>
      <c r="J48" s="295"/>
      <c r="K48" s="295"/>
      <c r="L48" s="229">
        <f t="shared" si="20"/>
        <v>96743</v>
      </c>
      <c r="M48" s="230">
        <f>+IFERROR(IF(COUNT(L48),ROUND(L48/'Shareholding Pattern'!$L$57*100,2),""),"")</f>
        <v>0.38</v>
      </c>
      <c r="N48" s="295">
        <v>96743</v>
      </c>
      <c r="O48" s="295"/>
      <c r="P48" s="229">
        <f t="shared" si="21"/>
        <v>96743</v>
      </c>
      <c r="Q48" s="231">
        <f>+IFERROR(IF(COUNT(P48),ROUND(P48/'Shareholding Pattern'!$P$58*100,2),""),"")</f>
        <v>0.38</v>
      </c>
      <c r="R48" s="295"/>
      <c r="S48" s="295"/>
      <c r="T48" s="229" t="str">
        <f t="shared" si="22"/>
        <v/>
      </c>
      <c r="U48" s="232">
        <f>+IFERROR(IF(COUNT(L48,T48),ROUND(SUM(L48,T48)/SUM('Shareholding Pattern'!$L$57,'Shareholding Pattern'!$T$57)*100,2),""),"")</f>
        <v>0.38</v>
      </c>
      <c r="V48" s="295"/>
      <c r="W48" s="233" t="str">
        <f t="shared" si="19"/>
        <v/>
      </c>
      <c r="X48" s="490"/>
      <c r="Y48" s="491"/>
      <c r="Z48" s="295">
        <v>95603</v>
      </c>
      <c r="AR48" t="s">
        <v>211</v>
      </c>
    </row>
    <row r="49" spans="5:44" ht="20.100000000000001" customHeight="1">
      <c r="E49" s="485" t="s">
        <v>70</v>
      </c>
      <c r="F49" s="485"/>
      <c r="G49" s="485"/>
      <c r="H49" s="193">
        <f>+IFERROR(IF(COUNT(H43:H48),ROUND(SUM(H43:H48),0),""),"")</f>
        <v>1308</v>
      </c>
      <c r="I49" s="193">
        <f t="shared" ref="I49:V49" si="23">+IFERROR(IF(COUNT(I43:I48),ROUND(SUM(I43:I48),0),""),"")</f>
        <v>8584659</v>
      </c>
      <c r="J49" s="193" t="str">
        <f t="shared" si="23"/>
        <v/>
      </c>
      <c r="K49" s="168" t="str">
        <f t="shared" si="23"/>
        <v/>
      </c>
      <c r="L49" s="192">
        <f t="shared" si="20"/>
        <v>8584659</v>
      </c>
      <c r="M49" s="176">
        <f>+IFERROR(IF(COUNT(L49),ROUND(L49/'Shareholding Pattern'!$L$57*100,2),""),"")</f>
        <v>34.11</v>
      </c>
      <c r="N49" s="169">
        <f t="shared" si="23"/>
        <v>8584659</v>
      </c>
      <c r="O49" s="169" t="str">
        <f t="shared" si="23"/>
        <v/>
      </c>
      <c r="P49" s="192">
        <f t="shared" ref="P49" si="24">+IFERROR(IF(COUNT(N49:O49),ROUND(SUM(N49:O49),0),""),"")</f>
        <v>8584659</v>
      </c>
      <c r="Q49" s="180">
        <f>+IFERROR(IF(COUNT(P49),ROUND(P49/'Shareholding Pattern'!$P$58*100,2),""),"")</f>
        <v>34.11</v>
      </c>
      <c r="R49" s="193" t="str">
        <f>+IFERROR(IF(COUNT(R43:R48),ROUND(SUM(R43:R48),0),""),"")</f>
        <v/>
      </c>
      <c r="S49" s="193" t="str">
        <f t="shared" si="23"/>
        <v/>
      </c>
      <c r="T49" s="192" t="str">
        <f t="shared" ref="T49" si="25">+IFERROR(IF(COUNT(R49:S49),ROUND(SUM(R49:S49),0),""),"")</f>
        <v/>
      </c>
      <c r="U49" s="170">
        <f>+IFERROR(IF(COUNT(L49,T49),ROUND(SUM(L49,T49)/SUM('Shareholding Pattern'!$L$57,'Shareholding Pattern'!$T$57)*100,2),""),"")</f>
        <v>34.11</v>
      </c>
      <c r="V49" s="169" t="str">
        <f t="shared" si="23"/>
        <v/>
      </c>
      <c r="W49" s="186" t="str">
        <f t="shared" si="19"/>
        <v/>
      </c>
      <c r="X49" s="490"/>
      <c r="Y49" s="491"/>
      <c r="Z49" s="193">
        <f t="shared" ref="Z49" si="26">+IFERROR(IF(COUNT(Z43:Z48),ROUND(SUM(Z43:Z48),0),""),"")</f>
        <v>8549119</v>
      </c>
      <c r="AR49" t="s">
        <v>212</v>
      </c>
    </row>
    <row r="50" spans="5:44" ht="20.100000000000001" customHeight="1">
      <c r="E50" s="484" t="s">
        <v>106</v>
      </c>
      <c r="F50" s="484"/>
      <c r="G50" s="484"/>
      <c r="H50" s="193">
        <f>+IFERROR(IF(COUNT(H39,H41,H49),ROUND(SUM(H39,H41,H49),0),""),"")</f>
        <v>1308</v>
      </c>
      <c r="I50" s="193">
        <f t="shared" ref="I50:V50" si="27">+IFERROR(IF(COUNT(I39,I41,I49),ROUND(SUM(I39,I41,I49),0),""),"")</f>
        <v>8584659</v>
      </c>
      <c r="J50" s="193" t="str">
        <f t="shared" si="27"/>
        <v/>
      </c>
      <c r="K50" s="193" t="str">
        <f t="shared" si="27"/>
        <v/>
      </c>
      <c r="L50" s="192">
        <f t="shared" si="20"/>
        <v>8584659</v>
      </c>
      <c r="M50" s="176">
        <f>+IFERROR(IF(COUNT(L50),ROUND(L50/'Shareholding Pattern'!$L$57*100,2),""),"")</f>
        <v>34.11</v>
      </c>
      <c r="N50" s="169">
        <f t="shared" si="27"/>
        <v>8584659</v>
      </c>
      <c r="O50" s="169" t="str">
        <f t="shared" si="27"/>
        <v/>
      </c>
      <c r="P50" s="193">
        <f t="shared" si="27"/>
        <v>8584659</v>
      </c>
      <c r="Q50" s="180">
        <f>+IFERROR(IF(COUNT(P50),ROUND(P50/'Shareholding Pattern'!$P$58*100,2),""),"")</f>
        <v>34.11</v>
      </c>
      <c r="R50" s="193" t="str">
        <f>+IFERROR(IF(COUNT(R39,R40,R49),ROUND(SUM(R39,R40,R49),0),""),"")</f>
        <v/>
      </c>
      <c r="S50" s="193" t="str">
        <f>+IFERROR(IF(COUNT(S39,S40,S49),ROUND(SUM(S39,S40,S49),0),""),"")</f>
        <v/>
      </c>
      <c r="T50" s="361" t="str">
        <f t="shared" si="22"/>
        <v/>
      </c>
      <c r="U50" s="170">
        <f>+IFERROR(IF(COUNT(L50,T50),ROUND(SUM(L50,T50)/SUM('Shareholding Pattern'!$L$57,'Shareholding Pattern'!$T$57)*100,2),""),"")</f>
        <v>34.11</v>
      </c>
      <c r="V50" s="169" t="str">
        <f t="shared" si="27"/>
        <v/>
      </c>
      <c r="W50" s="186" t="str">
        <f t="shared" si="19"/>
        <v/>
      </c>
      <c r="X50" s="492"/>
      <c r="Y50" s="493"/>
      <c r="Z50" s="193">
        <f t="shared" ref="Z50" si="28">+IFERROR(IF(COUNT(Z39,Z41,Z49),ROUND(SUM(Z39,Z41,Z49),0),""),"")</f>
        <v>8549119</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24" t="s">
        <v>59</v>
      </c>
      <c r="G53" s="525"/>
      <c r="H53" s="525"/>
      <c r="I53" s="525"/>
      <c r="J53" s="525"/>
      <c r="K53" s="525"/>
      <c r="L53" s="525"/>
      <c r="M53" s="525"/>
      <c r="N53" s="525"/>
      <c r="O53" s="525"/>
      <c r="P53" s="525"/>
      <c r="Q53" s="525"/>
      <c r="R53" s="525"/>
      <c r="S53" s="525"/>
      <c r="T53" s="525"/>
      <c r="U53" s="525"/>
      <c r="V53" s="525"/>
      <c r="W53" s="525"/>
      <c r="X53" s="525"/>
      <c r="Y53" s="525"/>
      <c r="Z53" s="526"/>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05"/>
      <c r="Y54" s="506"/>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07"/>
      <c r="Y55" s="508"/>
      <c r="Z55" s="295"/>
      <c r="AR55" t="s">
        <v>215</v>
      </c>
    </row>
    <row r="56" spans="5:44" ht="31.5" customHeight="1">
      <c r="E56" s="486" t="s">
        <v>73</v>
      </c>
      <c r="F56" s="486"/>
      <c r="G56" s="486"/>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07"/>
      <c r="Y56" s="508"/>
      <c r="Z56" s="150" t="str">
        <f t="shared" si="30"/>
        <v/>
      </c>
      <c r="AR56" t="s">
        <v>216</v>
      </c>
    </row>
    <row r="57" spans="5:44" ht="26.25" customHeight="1">
      <c r="E57" s="487" t="s">
        <v>74</v>
      </c>
      <c r="F57" s="487"/>
      <c r="G57" s="487"/>
      <c r="H57" s="150">
        <f t="shared" ref="H57:Z57" si="31">+IFERROR(IF(COUNT(H26,H50,H55),ROUND(SUM(H26,H50,H55),0),""),"")</f>
        <v>1312</v>
      </c>
      <c r="I57" s="150">
        <f t="shared" si="31"/>
        <v>25166940</v>
      </c>
      <c r="J57" s="150" t="str">
        <f t="shared" si="31"/>
        <v/>
      </c>
      <c r="K57" s="150" t="str">
        <f t="shared" si="31"/>
        <v/>
      </c>
      <c r="L57" s="150">
        <f t="shared" si="31"/>
        <v>25166940</v>
      </c>
      <c r="M57" s="178">
        <f>+IFERROR(IF(COUNT(L57),ROUND(L57/'Shareholding Pattern'!$L$57*100,2),""),0)</f>
        <v>100</v>
      </c>
      <c r="N57" s="154">
        <f t="shared" si="31"/>
        <v>25166940</v>
      </c>
      <c r="O57" s="154" t="str">
        <f t="shared" si="31"/>
        <v/>
      </c>
      <c r="P57" s="150">
        <f t="shared" si="31"/>
        <v>25166940</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f t="shared" si="31"/>
        <v>5320000</v>
      </c>
      <c r="W57" s="185">
        <f t="shared" si="29"/>
        <v>21.14</v>
      </c>
      <c r="X57" s="509"/>
      <c r="Y57" s="510"/>
      <c r="Z57" s="150">
        <f t="shared" si="31"/>
        <v>25131400</v>
      </c>
    </row>
    <row r="58" spans="5:44" ht="22.5" customHeight="1">
      <c r="E58" s="487" t="s">
        <v>75</v>
      </c>
      <c r="F58" s="487"/>
      <c r="G58" s="487"/>
      <c r="H58" s="150">
        <f t="shared" ref="H58:Z58" si="32">+IFERROR(IF(COUNT(H26,H50,H56),ROUND(SUM(H26,H50,H56),0),""),"")</f>
        <v>1312</v>
      </c>
      <c r="I58" s="150">
        <f t="shared" si="32"/>
        <v>25166940</v>
      </c>
      <c r="J58" s="150" t="str">
        <f t="shared" si="32"/>
        <v/>
      </c>
      <c r="K58" s="150" t="str">
        <f t="shared" si="32"/>
        <v/>
      </c>
      <c r="L58" s="150">
        <f t="shared" si="32"/>
        <v>25166940</v>
      </c>
      <c r="M58" s="291">
        <f>+IFERROR(IF(COUNT(L57),ROUND(L57/'Shareholding Pattern'!$L$57*100,2),""),"")</f>
        <v>100</v>
      </c>
      <c r="N58" s="154">
        <f t="shared" si="32"/>
        <v>25166940</v>
      </c>
      <c r="O58" s="154" t="str">
        <f t="shared" si="32"/>
        <v/>
      </c>
      <c r="P58" s="150">
        <f t="shared" si="32"/>
        <v>25166940</v>
      </c>
      <c r="Q58" s="179">
        <f>+IFERROR(IF(COUNT(P58),ROUND(P58/'Shareholding Pattern'!$P$58*100,2),""),"")</f>
        <v>100</v>
      </c>
      <c r="R58" s="150" t="str">
        <f t="shared" si="32"/>
        <v/>
      </c>
      <c r="S58" s="150" t="str">
        <f t="shared" si="32"/>
        <v/>
      </c>
      <c r="T58" s="150" t="str">
        <f t="shared" si="32"/>
        <v/>
      </c>
      <c r="U58" s="292">
        <f t="shared" si="32"/>
        <v>100</v>
      </c>
      <c r="V58" s="150">
        <f t="shared" si="32"/>
        <v>5320000</v>
      </c>
      <c r="W58" s="185">
        <f t="shared" si="29"/>
        <v>21.14</v>
      </c>
      <c r="X58" s="150" t="str">
        <f t="shared" si="32"/>
        <v/>
      </c>
      <c r="Y58" s="185" t="str">
        <f>+IFERROR(IF(COUNT(X58),ROUND(SUM(X58)/SUM(L58)*100,2),""),0)</f>
        <v/>
      </c>
      <c r="Z58" s="150">
        <f t="shared" si="32"/>
        <v>25131400</v>
      </c>
      <c r="AR58" t="s">
        <v>217</v>
      </c>
    </row>
    <row r="59" spans="5:44" ht="35.1" customHeight="1">
      <c r="E59" s="496" t="s">
        <v>183</v>
      </c>
      <c r="F59" s="497"/>
      <c r="G59" s="497"/>
      <c r="H59" s="497"/>
      <c r="I59" s="497"/>
      <c r="J59" s="497"/>
      <c r="K59" s="497"/>
      <c r="L59" s="497"/>
      <c r="M59" s="498"/>
      <c r="N59" s="494"/>
      <c r="O59" s="495"/>
      <c r="P59" s="362"/>
      <c r="Q59" s="263"/>
      <c r="R59" s="359"/>
      <c r="S59" s="359"/>
      <c r="T59" s="359"/>
      <c r="U59" s="263"/>
      <c r="V59" s="263"/>
      <c r="W59" s="263"/>
      <c r="X59" s="482"/>
      <c r="Y59" s="482"/>
      <c r="Z59" s="483"/>
    </row>
    <row r="60" spans="5:44" ht="35.1" customHeight="1">
      <c r="E60" s="496" t="s">
        <v>587</v>
      </c>
      <c r="F60" s="497"/>
      <c r="G60" s="497"/>
      <c r="H60" s="497"/>
      <c r="I60" s="497"/>
      <c r="J60" s="497"/>
      <c r="K60" s="497"/>
      <c r="L60" s="497"/>
      <c r="M60" s="498"/>
      <c r="N60" s="531"/>
      <c r="O60" s="495"/>
      <c r="P60" s="362"/>
      <c r="Q60" s="263"/>
      <c r="R60" s="359"/>
      <c r="S60" s="359"/>
      <c r="T60" s="359"/>
      <c r="U60" s="263"/>
      <c r="V60" s="263"/>
      <c r="W60" s="263"/>
      <c r="X60" s="482"/>
      <c r="Y60" s="482"/>
      <c r="Z60" s="483"/>
    </row>
    <row r="61" spans="5:44" ht="35.1" customHeight="1">
      <c r="E61" s="496" t="s">
        <v>588</v>
      </c>
      <c r="F61" s="497"/>
      <c r="G61" s="497"/>
      <c r="H61" s="497"/>
      <c r="I61" s="497"/>
      <c r="J61" s="497"/>
      <c r="K61" s="497"/>
      <c r="L61" s="497"/>
      <c r="M61" s="498"/>
      <c r="N61" s="531"/>
      <c r="O61" s="495"/>
      <c r="P61" s="362"/>
      <c r="Q61" s="263"/>
      <c r="R61" s="359"/>
      <c r="S61" s="359"/>
      <c r="T61" s="359"/>
      <c r="U61" s="263"/>
      <c r="V61" s="263"/>
      <c r="W61" s="263"/>
      <c r="X61" s="482"/>
      <c r="Y61" s="482"/>
      <c r="Z61" s="483"/>
    </row>
    <row r="62" spans="5:44" ht="35.1" customHeight="1">
      <c r="E62" s="496" t="s">
        <v>589</v>
      </c>
      <c r="F62" s="497"/>
      <c r="G62" s="497"/>
      <c r="H62" s="497"/>
      <c r="I62" s="497"/>
      <c r="J62" s="497"/>
      <c r="K62" s="497"/>
      <c r="L62" s="497"/>
      <c r="M62" s="498"/>
      <c r="N62" s="494"/>
      <c r="O62" s="495"/>
      <c r="P62" s="362"/>
      <c r="Q62" s="263"/>
      <c r="R62" s="359"/>
      <c r="S62" s="359"/>
      <c r="T62" s="359"/>
      <c r="U62" s="263"/>
      <c r="V62" s="263"/>
      <c r="W62" s="263"/>
      <c r="X62" s="482"/>
      <c r="Y62" s="482"/>
      <c r="Z62" s="483"/>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19"/>
  <sheetViews>
    <sheetView showGridLines="0" topLeftCell="D7" zoomScale="85" zoomScaleNormal="85" workbookViewId="0">
      <selection activeCell="Z22" sqref="Z2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customWidth="1"/>
    <col min="22" max="22" width="8.85546875"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3</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4" t="s">
        <v>137</v>
      </c>
      <c r="F9" s="474" t="s">
        <v>136</v>
      </c>
      <c r="G9" s="534" t="s">
        <v>1</v>
      </c>
      <c r="H9" s="534" t="s">
        <v>3</v>
      </c>
      <c r="I9" s="534" t="s">
        <v>4</v>
      </c>
      <c r="J9" s="534" t="s">
        <v>5</v>
      </c>
      <c r="K9" s="534" t="s">
        <v>6</v>
      </c>
      <c r="L9" s="534" t="s">
        <v>7</v>
      </c>
      <c r="M9" s="535" t="s">
        <v>8</v>
      </c>
      <c r="N9" s="536"/>
      <c r="O9" s="536"/>
      <c r="P9" s="537"/>
      <c r="Q9" s="534" t="s">
        <v>9</v>
      </c>
      <c r="R9" s="534" t="s">
        <v>505</v>
      </c>
      <c r="S9" s="534" t="s">
        <v>134</v>
      </c>
      <c r="T9" s="474" t="s">
        <v>143</v>
      </c>
      <c r="U9" s="511" t="s">
        <v>12</v>
      </c>
      <c r="V9" s="512"/>
      <c r="W9" s="511" t="s">
        <v>13</v>
      </c>
      <c r="X9" s="512"/>
      <c r="Y9" s="534" t="s">
        <v>14</v>
      </c>
      <c r="Z9" s="473" t="s">
        <v>499</v>
      </c>
      <c r="AA9" s="534" t="s">
        <v>517</v>
      </c>
    </row>
    <row r="10" spans="5:45" ht="31.5" customHeight="1">
      <c r="E10" s="532"/>
      <c r="F10" s="529"/>
      <c r="G10" s="532"/>
      <c r="H10" s="532"/>
      <c r="I10" s="532"/>
      <c r="J10" s="532"/>
      <c r="K10" s="532"/>
      <c r="L10" s="532"/>
      <c r="M10" s="480" t="s">
        <v>135</v>
      </c>
      <c r="N10" s="519"/>
      <c r="O10" s="520"/>
      <c r="P10" s="534" t="s">
        <v>16</v>
      </c>
      <c r="Q10" s="532"/>
      <c r="R10" s="532"/>
      <c r="S10" s="532"/>
      <c r="T10" s="532"/>
      <c r="U10" s="515"/>
      <c r="V10" s="516"/>
      <c r="W10" s="515"/>
      <c r="X10" s="516"/>
      <c r="Y10" s="532"/>
      <c r="Z10" s="517"/>
      <c r="AA10" s="532"/>
    </row>
    <row r="11" spans="5:45" ht="78.75" customHeight="1">
      <c r="E11" s="533"/>
      <c r="F11" s="530"/>
      <c r="G11" s="533"/>
      <c r="H11" s="533"/>
      <c r="I11" s="533"/>
      <c r="J11" s="533"/>
      <c r="K11" s="533"/>
      <c r="L11" s="533"/>
      <c r="M11" s="33" t="s">
        <v>141</v>
      </c>
      <c r="N11" s="33" t="s">
        <v>18</v>
      </c>
      <c r="O11" s="32" t="s">
        <v>19</v>
      </c>
      <c r="P11" s="533"/>
      <c r="Q11" s="533"/>
      <c r="R11" s="533"/>
      <c r="S11" s="533"/>
      <c r="T11" s="533"/>
      <c r="U11" s="32" t="s">
        <v>20</v>
      </c>
      <c r="V11" s="32" t="s">
        <v>21</v>
      </c>
      <c r="W11" s="32" t="s">
        <v>20</v>
      </c>
      <c r="X11" s="32" t="s">
        <v>21</v>
      </c>
      <c r="Y11" s="533"/>
      <c r="Z11" s="517"/>
      <c r="AA11" s="533"/>
    </row>
    <row r="12" spans="5:45"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IF(COUNT(H18:$Y$15003)=0,"",SUM(AC1:AC65535))</f>
        <v>3</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4">
        <v>1</v>
      </c>
      <c r="F15" s="401" t="s">
        <v>714</v>
      </c>
      <c r="G15" s="402" t="s">
        <v>717</v>
      </c>
      <c r="H15" s="47">
        <v>1600000</v>
      </c>
      <c r="I15" s="47"/>
      <c r="J15" s="47"/>
      <c r="K15" s="400">
        <f>+IFERROR(IF(COUNT(H15:J15),ROUND(SUM(H15:J15),0),""),"")</f>
        <v>1600000</v>
      </c>
      <c r="L15" s="51">
        <f>+IFERROR(IF(COUNT(K15),ROUND(K15/'Shareholding Pattern'!$L$57*100,2),""),0)</f>
        <v>6.36</v>
      </c>
      <c r="M15" s="206">
        <f>IF(H15="","",H15)</f>
        <v>1600000</v>
      </c>
      <c r="N15" s="206"/>
      <c r="O15" s="284">
        <f>+IFERROR(IF(COUNT(M15:N15),ROUND(SUM(M15,N15),2),""),"")</f>
        <v>1600000</v>
      </c>
      <c r="P15" s="51">
        <f>+IFERROR(IF(COUNT(O15),ROUND(O15/('Shareholding Pattern'!$P$58)*100,2),""),0)</f>
        <v>6.36</v>
      </c>
      <c r="Q15" s="47"/>
      <c r="R15" s="47"/>
      <c r="S15" s="400" t="str">
        <f>+IFERROR(IF(COUNT(Q15:R15),ROUND(SUM(Q15:R15),0),""),"")</f>
        <v/>
      </c>
      <c r="T15" s="17">
        <f>+IFERROR(IF(COUNT(K15,S15),ROUND(SUM(S15,K15)/SUM('Shareholding Pattern'!$L$57,'Shareholding Pattern'!$T$57)*100,2),""),0)</f>
        <v>6.36</v>
      </c>
      <c r="U15" s="47">
        <v>1600000</v>
      </c>
      <c r="V15" s="284">
        <f>+IFERROR(IF(COUNT(U15),ROUND(SUM(U15)/SUM(K15)*100,2),""),0)</f>
        <v>100</v>
      </c>
      <c r="W15" s="47"/>
      <c r="X15" s="17" t="str">
        <f>+IFERROR(IF(COUNT(W15),ROUND(SUM(W15)/SUM(K15)*100,2),""),0)</f>
        <v/>
      </c>
      <c r="Y15" s="47">
        <v>1600000</v>
      </c>
      <c r="Z15" s="283"/>
      <c r="AA15" s="333" t="s">
        <v>520</v>
      </c>
      <c r="AB15" s="11"/>
      <c r="AC15" s="11">
        <f>IF(SUM(H15:Y15)&gt;0,1,0)</f>
        <v>1</v>
      </c>
    </row>
    <row r="16" spans="5:45" ht="24.75" customHeight="1">
      <c r="E16" s="194">
        <v>2</v>
      </c>
      <c r="F16" s="401" t="s">
        <v>715</v>
      </c>
      <c r="G16" s="402" t="s">
        <v>718</v>
      </c>
      <c r="H16" s="47">
        <v>1600000</v>
      </c>
      <c r="I16" s="47"/>
      <c r="J16" s="47"/>
      <c r="K16" s="400">
        <f>+IFERROR(IF(COUNT(H16:J16),ROUND(SUM(H16:J16),0),""),"")</f>
        <v>1600000</v>
      </c>
      <c r="L16" s="51">
        <f>+IFERROR(IF(COUNT(K16),ROUND(K16/'Shareholding Pattern'!$L$57*100,2),""),0)</f>
        <v>6.36</v>
      </c>
      <c r="M16" s="206">
        <f>IF(H16="","",H16)</f>
        <v>1600000</v>
      </c>
      <c r="N16" s="206"/>
      <c r="O16" s="284">
        <f>+IFERROR(IF(COUNT(M16:N16),ROUND(SUM(M16,N16),2),""),"")</f>
        <v>1600000</v>
      </c>
      <c r="P16" s="51">
        <f>+IFERROR(IF(COUNT(O16),ROUND(O16/('Shareholding Pattern'!$P$58)*100,2),""),0)</f>
        <v>6.36</v>
      </c>
      <c r="Q16" s="47"/>
      <c r="R16" s="47"/>
      <c r="S16" s="400" t="str">
        <f>+IFERROR(IF(COUNT(Q16:R16),ROUND(SUM(Q16:R16),0),""),"")</f>
        <v/>
      </c>
      <c r="T16" s="17">
        <f>+IFERROR(IF(COUNT(K16,S16),ROUND(SUM(S16,K16)/SUM('Shareholding Pattern'!$L$57,'Shareholding Pattern'!$T$57)*100,2),""),0)</f>
        <v>6.36</v>
      </c>
      <c r="U16" s="47">
        <v>1600000</v>
      </c>
      <c r="V16" s="284">
        <f>+IFERROR(IF(COUNT(U16),ROUND(SUM(U16)/SUM(K16)*100,2),""),0)</f>
        <v>100</v>
      </c>
      <c r="W16" s="47"/>
      <c r="X16" s="17" t="str">
        <f>+IFERROR(IF(COUNT(W16),ROUND(SUM(W16)/SUM(K16)*100,2),""),0)</f>
        <v/>
      </c>
      <c r="Y16" s="47">
        <v>1600000</v>
      </c>
      <c r="Z16" s="283"/>
      <c r="AA16" s="333" t="s">
        <v>520</v>
      </c>
      <c r="AB16" s="11"/>
      <c r="AC16" s="11">
        <f>IF(SUM(H16:Y16)&gt;0,1,0)</f>
        <v>1</v>
      </c>
    </row>
    <row r="17" spans="5:29" ht="24.75" customHeight="1">
      <c r="E17" s="194">
        <v>3</v>
      </c>
      <c r="F17" s="401" t="s">
        <v>716</v>
      </c>
      <c r="G17" s="402" t="s">
        <v>719</v>
      </c>
      <c r="H17" s="47">
        <v>2350000</v>
      </c>
      <c r="I17" s="47"/>
      <c r="J17" s="47"/>
      <c r="K17" s="400">
        <f>+IFERROR(IF(COUNT(H17:J17),ROUND(SUM(H17:J17),0),""),"")</f>
        <v>2350000</v>
      </c>
      <c r="L17" s="51">
        <f>+IFERROR(IF(COUNT(K17),ROUND(K17/'Shareholding Pattern'!$L$57*100,2),""),0)</f>
        <v>9.34</v>
      </c>
      <c r="M17" s="206">
        <f>IF(H17="","",H17)</f>
        <v>2350000</v>
      </c>
      <c r="N17" s="206"/>
      <c r="O17" s="284">
        <f>+IFERROR(IF(COUNT(M17:N17),ROUND(SUM(M17,N17),2),""),"")</f>
        <v>2350000</v>
      </c>
      <c r="P17" s="51">
        <f>+IFERROR(IF(COUNT(O17),ROUND(O17/('Shareholding Pattern'!$P$58)*100,2),""),0)</f>
        <v>9.34</v>
      </c>
      <c r="Q17" s="47"/>
      <c r="R17" s="47"/>
      <c r="S17" s="400" t="str">
        <f>+IFERROR(IF(COUNT(Q17:R17),ROUND(SUM(Q17:R17),0),""),"")</f>
        <v/>
      </c>
      <c r="T17" s="17">
        <f>+IFERROR(IF(COUNT(K17,S17),ROUND(SUM(S17,K17)/SUM('Shareholding Pattern'!$L$57,'Shareholding Pattern'!$T$57)*100,2),""),0)</f>
        <v>9.34</v>
      </c>
      <c r="U17" s="47">
        <v>1600000</v>
      </c>
      <c r="V17" s="284">
        <f>+IFERROR(IF(COUNT(U17),ROUND(SUM(U17)/SUM(K17)*100,2),""),0)</f>
        <v>68.09</v>
      </c>
      <c r="W17" s="47"/>
      <c r="X17" s="17" t="str">
        <f>+IFERROR(IF(COUNT(W17),ROUND(SUM(W17)/SUM(K17)*100,2),""),0)</f>
        <v/>
      </c>
      <c r="Y17" s="47">
        <v>2350000</v>
      </c>
      <c r="Z17" s="283"/>
      <c r="AA17" s="333" t="s">
        <v>519</v>
      </c>
      <c r="AB17" s="11"/>
      <c r="AC17" s="11">
        <f>IF(SUM(H17:Y17)&gt;0,1,0)</f>
        <v>1</v>
      </c>
    </row>
    <row r="18" spans="5:29" ht="16.5" hidden="1" customHeight="1">
      <c r="E18" s="195"/>
      <c r="F18" s="199"/>
      <c r="G18" s="199"/>
      <c r="H18" s="199"/>
      <c r="I18" s="199"/>
      <c r="J18" s="199"/>
      <c r="K18" s="199"/>
      <c r="L18" s="199"/>
      <c r="M18" s="199"/>
      <c r="N18" s="199"/>
      <c r="O18" s="199"/>
      <c r="P18" s="199"/>
      <c r="Q18" s="199"/>
      <c r="R18" s="199"/>
      <c r="S18" s="199"/>
      <c r="T18" s="199"/>
      <c r="U18" s="199"/>
      <c r="V18" s="199"/>
      <c r="W18" s="199"/>
      <c r="X18" s="199"/>
      <c r="Y18" s="200"/>
    </row>
    <row r="19" spans="5:29" ht="20.100000000000001" customHeight="1">
      <c r="E19" s="126"/>
      <c r="F19" s="62" t="s">
        <v>450</v>
      </c>
      <c r="G19" s="62" t="s">
        <v>19</v>
      </c>
      <c r="H19" s="53">
        <f>+IFERROR(IF(COUNT(H14:H18),ROUND(SUM(H14:H18),0),""),"")</f>
        <v>5550000</v>
      </c>
      <c r="I19" s="53" t="str">
        <f>+IFERROR(IF(COUNT(I14:I18),ROUND(SUM(I14:I18),0),""),"")</f>
        <v/>
      </c>
      <c r="J19" s="53" t="str">
        <f>+IFERROR(IF(COUNT(J14:J18),ROUND(SUM(J14:J18),0),""),"")</f>
        <v/>
      </c>
      <c r="K19" s="53">
        <f>+IFERROR(IF(COUNT(K14:K18),ROUND(SUM(K14:K18),0),""),"")</f>
        <v>5550000</v>
      </c>
      <c r="L19" s="17">
        <f>+IFERROR(IF(COUNT(K19),ROUND(K19/'Shareholding Pattern'!$L$57*100,2),""),0)</f>
        <v>22.05</v>
      </c>
      <c r="M19" s="35">
        <f>+IFERROR(IF(COUNT(M14:M18),ROUND(SUM(M14:M18),0),""),"")</f>
        <v>5550000</v>
      </c>
      <c r="N19" s="35" t="str">
        <f>+IFERROR(IF(COUNT(N14:N18),ROUND(SUM(N14:N18),0),""),"")</f>
        <v/>
      </c>
      <c r="O19" s="35">
        <f>+IFERROR(IF(COUNT(O14:O18),ROUND(SUM(O14:O18),0),""),"")</f>
        <v>5550000</v>
      </c>
      <c r="P19" s="17">
        <f>+IFERROR(IF(COUNT(O19),ROUND(O19/('Shareholding Pattern'!$P$58)*100,2),""),0)</f>
        <v>22.05</v>
      </c>
      <c r="Q19" s="53" t="str">
        <f>+IFERROR(IF(COUNT(Q14:Q18),ROUND(SUM(Q14:Q18),0),""),"")</f>
        <v/>
      </c>
      <c r="R19" s="53" t="str">
        <f>+IFERROR(IF(COUNT(R14:R18),ROUND(SUM(R14:R18),0),""),"")</f>
        <v/>
      </c>
      <c r="S19" s="53" t="str">
        <f>+IFERROR(IF(COUNT(S14:S18),ROUND(SUM(S14:S18),0),""),"")</f>
        <v/>
      </c>
      <c r="T19" s="17">
        <f>+IFERROR(IF(COUNT(K19,S19),ROUND(SUM(S19,K19)/SUM('Shareholding Pattern'!$L$57,'Shareholding Pattern'!$T$57)*100,2),""),0)</f>
        <v>22.05</v>
      </c>
      <c r="U19" s="53">
        <f>+IFERROR(IF(COUNT(U14:U18),ROUND(SUM(U14:U18),0),""),"")</f>
        <v>4800000</v>
      </c>
      <c r="V19" s="17">
        <f>+IFERROR(IF(COUNT(U19),ROUND(SUM(U19)/SUM(K19)*100,2),""),0)</f>
        <v>86.49</v>
      </c>
      <c r="W19" s="53" t="str">
        <f>+IFERROR(IF(COUNT(W14:W18),ROUND(SUM(W14:W18),0),""),"")</f>
        <v/>
      </c>
      <c r="X19" s="17" t="str">
        <f>+IFERROR(IF(COUNT(W19),ROUND(SUM(W19)/SUM(K19)*100,2),""),0)</f>
        <v/>
      </c>
      <c r="Y19" s="53">
        <f>+IFERROR(IF(COUNT(Y14:Y18),ROUND(SUM(Y14:Y18),0),""),"")</f>
        <v>5550000</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7" xr:uid="{00000000-0002-0000-0600-000000000000}">
      <formula1>K13</formula1>
    </dataValidation>
    <dataValidation type="whole" operator="lessThanOrEqual" allowBlank="1" showInputMessage="1" showErrorMessage="1" sqref="U13 U15:U17" xr:uid="{00000000-0002-0000-0600-000001000000}">
      <formula1>H13</formula1>
    </dataValidation>
    <dataValidation type="whole" operator="lessThanOrEqual" allowBlank="1" showInputMessage="1" showErrorMessage="1" sqref="W13 W15:W17" xr:uid="{00000000-0002-0000-0600-000002000000}">
      <formula1>H13</formula1>
    </dataValidation>
    <dataValidation type="whole" operator="greaterThanOrEqual" allowBlank="1" showInputMessage="1" showErrorMessage="1" sqref="Q13:R13 M15:N17 H15:J17 Q15:R17 M13:N13 H13:J13" xr:uid="{00000000-0002-0000-0600-000003000000}">
      <formula1>0</formula1>
    </dataValidation>
    <dataValidation type="textLength" operator="equal" allowBlank="1" showInputMessage="1" showErrorMessage="1" prompt="[A-Z][A-Z][A-Z][A-Z][A-Z][0-9][0-9][0-9][0-9][A-Z]_x000a__x000a_In absence of PAN write : ZZZZZ9999Z" sqref="G13 G15:G17" xr:uid="{00000000-0002-0000-0600-000004000000}">
      <formula1>10</formula1>
    </dataValidation>
    <dataValidation type="list" allowBlank="1" showInputMessage="1" showErrorMessage="1" sqref="AA13 AA15:AA17" xr:uid="{00000000-0002-0000-0600-000005000000}">
      <formula1>$AR$2:$AS$2</formula1>
    </dataValidation>
  </dataValidations>
  <hyperlinks>
    <hyperlink ref="G19" location="'Shareholding Pattern'!F14" display="Total" xr:uid="{00000000-0004-0000-0600-000000000000}"/>
    <hyperlink ref="F19"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57150</xdr:colOff>
                    <xdr:row>14</xdr:row>
                    <xdr:rowOff>57150</xdr:rowOff>
                  </from>
                  <to>
                    <xdr:col>25</xdr:col>
                    <xdr:colOff>1123950</xdr:colOff>
                    <xdr:row>14</xdr:row>
                    <xdr:rowOff>257175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57150</xdr:colOff>
                    <xdr:row>15</xdr:row>
                    <xdr:rowOff>57150</xdr:rowOff>
                  </from>
                  <to>
                    <xdr:col>25</xdr:col>
                    <xdr:colOff>1123950</xdr:colOff>
                    <xdr:row>15</xdr:row>
                    <xdr:rowOff>257175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57150</xdr:colOff>
                    <xdr:row>16</xdr:row>
                    <xdr:rowOff>57150</xdr:rowOff>
                  </from>
                  <to>
                    <xdr:col>25</xdr:col>
                    <xdr:colOff>1123950</xdr:colOff>
                    <xdr:row>16</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F7" workbookViewId="0">
      <selection activeCell="M15" sqref="M15"/>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1" t="s">
        <v>663</v>
      </c>
    </row>
    <row r="4" spans="1:27" ht="15.75" hidden="1" customHeight="1">
      <c r="AA4" s="381" t="s">
        <v>664</v>
      </c>
    </row>
    <row r="5" spans="1:27" ht="13.5" hidden="1" customHeight="1">
      <c r="AA5" s="381" t="s">
        <v>665</v>
      </c>
    </row>
    <row r="6" spans="1:27" ht="17.25" hidden="1" customHeight="1">
      <c r="AA6" s="381" t="s">
        <v>666</v>
      </c>
    </row>
    <row r="7" spans="1:27">
      <c r="F7" s="543"/>
      <c r="G7" s="543"/>
      <c r="H7" s="543"/>
      <c r="I7" s="385"/>
      <c r="AA7" s="381" t="s">
        <v>667</v>
      </c>
    </row>
    <row r="8" spans="1:27">
      <c r="F8" s="544"/>
      <c r="G8" s="544"/>
      <c r="H8" s="544"/>
      <c r="I8" s="387"/>
      <c r="AA8" s="381" t="s">
        <v>668</v>
      </c>
    </row>
    <row r="9" spans="1:27" ht="60" customHeight="1">
      <c r="A9" s="7"/>
      <c r="E9" s="474" t="s">
        <v>132</v>
      </c>
      <c r="F9" s="480" t="s">
        <v>650</v>
      </c>
      <c r="G9" s="540"/>
      <c r="H9" s="540"/>
      <c r="I9" s="540"/>
      <c r="J9" s="540"/>
      <c r="K9" s="481"/>
      <c r="L9" s="480" t="s">
        <v>655</v>
      </c>
      <c r="M9" s="540"/>
      <c r="N9" s="540"/>
      <c r="O9" s="540"/>
      <c r="P9" s="481"/>
      <c r="Q9" s="542" t="s">
        <v>656</v>
      </c>
      <c r="R9" s="542"/>
      <c r="S9" s="542"/>
      <c r="T9" s="542"/>
      <c r="U9" s="542"/>
      <c r="V9" s="473" t="s">
        <v>688</v>
      </c>
      <c r="AA9" s="381" t="s">
        <v>669</v>
      </c>
    </row>
    <row r="10" spans="1:27" ht="14.25" customHeight="1">
      <c r="A10" s="7"/>
      <c r="E10" s="532"/>
      <c r="F10" s="473" t="s">
        <v>651</v>
      </c>
      <c r="G10" s="473" t="s">
        <v>652</v>
      </c>
      <c r="H10" s="541" t="s">
        <v>653</v>
      </c>
      <c r="I10" s="384"/>
      <c r="J10" s="473" t="s">
        <v>654</v>
      </c>
      <c r="K10" s="538" t="s">
        <v>674</v>
      </c>
      <c r="L10" s="473" t="s">
        <v>651</v>
      </c>
      <c r="M10" s="473" t="s">
        <v>652</v>
      </c>
      <c r="N10" s="541" t="s">
        <v>653</v>
      </c>
      <c r="O10" s="473" t="s">
        <v>654</v>
      </c>
      <c r="P10" s="538" t="s">
        <v>674</v>
      </c>
      <c r="Q10" s="473" t="s">
        <v>657</v>
      </c>
      <c r="R10" s="473"/>
      <c r="S10" s="473"/>
      <c r="T10" s="473"/>
      <c r="U10" s="473"/>
      <c r="V10" s="473"/>
      <c r="AA10" s="381" t="s">
        <v>670</v>
      </c>
    </row>
    <row r="11" spans="1:27" ht="47.25" customHeight="1">
      <c r="A11" s="7"/>
      <c r="E11" s="533"/>
      <c r="F11" s="473"/>
      <c r="G11" s="473"/>
      <c r="H11" s="541"/>
      <c r="I11" s="384"/>
      <c r="J11" s="473"/>
      <c r="K11" s="539"/>
      <c r="L11" s="473"/>
      <c r="M11" s="473"/>
      <c r="N11" s="541"/>
      <c r="O11" s="473"/>
      <c r="P11" s="539"/>
      <c r="Q11" s="376" t="s">
        <v>658</v>
      </c>
      <c r="R11" s="376" t="s">
        <v>659</v>
      </c>
      <c r="S11" s="389" t="s">
        <v>690</v>
      </c>
      <c r="T11" s="376" t="s">
        <v>660</v>
      </c>
      <c r="U11" s="376" t="s">
        <v>691</v>
      </c>
      <c r="V11" s="473"/>
      <c r="AA11" s="381" t="s">
        <v>671</v>
      </c>
    </row>
    <row r="12" spans="1:27">
      <c r="E12" s="379"/>
      <c r="F12" s="546" t="s">
        <v>672</v>
      </c>
      <c r="G12" s="546"/>
      <c r="H12" s="378"/>
      <c r="I12" s="378"/>
      <c r="J12" s="378"/>
      <c r="K12" s="378"/>
      <c r="L12" s="378"/>
      <c r="M12" s="378"/>
      <c r="N12" s="378"/>
      <c r="O12" s="378"/>
      <c r="P12" s="378"/>
      <c r="Q12" s="378"/>
      <c r="R12" s="378"/>
      <c r="S12" s="378"/>
      <c r="T12" s="378"/>
      <c r="U12" s="378"/>
      <c r="V12" s="380"/>
    </row>
    <row r="13" spans="1:27" ht="21" hidden="1" customHeight="1">
      <c r="E13" s="54"/>
      <c r="F13" s="260"/>
      <c r="G13" s="260"/>
      <c r="H13" s="260"/>
      <c r="I13" s="388"/>
      <c r="J13" s="382"/>
      <c r="K13" s="260"/>
      <c r="L13" s="260"/>
      <c r="M13" s="260"/>
      <c r="N13" s="260"/>
      <c r="O13" s="383"/>
      <c r="P13" s="260"/>
      <c r="Q13" s="100"/>
      <c r="R13" s="100"/>
      <c r="S13" s="100"/>
      <c r="T13" s="75"/>
      <c r="U13" s="75"/>
      <c r="V13" s="390"/>
    </row>
    <row r="14" spans="1:27" ht="24.75" customHeight="1">
      <c r="E14" s="45"/>
      <c r="F14" s="545"/>
      <c r="G14" s="545"/>
      <c r="H14" s="545"/>
      <c r="I14" s="386"/>
      <c r="J14" s="55"/>
      <c r="K14" s="55"/>
      <c r="L14" s="55"/>
      <c r="M14" s="55"/>
      <c r="N14" s="55"/>
      <c r="O14" s="55"/>
      <c r="P14" s="55"/>
      <c r="Q14" s="55"/>
      <c r="R14" s="55"/>
      <c r="S14" s="55"/>
      <c r="T14" s="55"/>
      <c r="U14" s="55"/>
      <c r="V14" s="197"/>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customWidth="1"/>
    <col min="22" max="22" width="9.42578125"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474" t="s">
        <v>142</v>
      </c>
      <c r="T9" s="517" t="s">
        <v>107</v>
      </c>
      <c r="U9" s="517" t="s">
        <v>12</v>
      </c>
      <c r="V9" s="517"/>
      <c r="W9" s="517" t="s">
        <v>13</v>
      </c>
      <c r="X9" s="517"/>
      <c r="Y9" s="517" t="s">
        <v>14</v>
      </c>
      <c r="Z9" s="473" t="s">
        <v>499</v>
      </c>
      <c r="AA9" s="534" t="s">
        <v>517</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row>
    <row r="11" spans="5:45" ht="78.75" customHeight="1">
      <c r="E11" s="533"/>
      <c r="F11" s="517"/>
      <c r="G11" s="517"/>
      <c r="H11" s="517"/>
      <c r="I11" s="517"/>
      <c r="J11" s="517"/>
      <c r="K11" s="517"/>
      <c r="L11" s="517"/>
      <c r="M11" s="32" t="s">
        <v>17</v>
      </c>
      <c r="N11" s="32" t="s">
        <v>18</v>
      </c>
      <c r="O11" s="32" t="s">
        <v>19</v>
      </c>
      <c r="P11" s="517"/>
      <c r="Q11" s="517"/>
      <c r="R11" s="533"/>
      <c r="S11" s="533"/>
      <c r="T11" s="517"/>
      <c r="U11" s="32" t="s">
        <v>20</v>
      </c>
      <c r="V11" s="41" t="s">
        <v>21</v>
      </c>
      <c r="W11" s="32" t="s">
        <v>20</v>
      </c>
      <c r="X11" s="32" t="s">
        <v>21</v>
      </c>
      <c r="Y11" s="517"/>
      <c r="Z11" s="517"/>
      <c r="AA11" s="533"/>
    </row>
    <row r="12" spans="5:45" s="299" customFormat="1" ht="19.5" customHeight="1">
      <c r="E12" s="9" t="s">
        <v>80</v>
      </c>
      <c r="F12" s="547" t="s">
        <v>29</v>
      </c>
      <c r="G12" s="548"/>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SriBalaji</cp:lastModifiedBy>
  <cp:lastPrinted>2016-09-08T06:44:45Z</cp:lastPrinted>
  <dcterms:created xsi:type="dcterms:W3CDTF">2015-12-16T12:56:50Z</dcterms:created>
  <dcterms:modified xsi:type="dcterms:W3CDTF">2021-09-28T04:58:16Z</dcterms:modified>
</cp:coreProperties>
</file>